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xtensiondata\Pro\Swine\Docs\"/>
    </mc:Choice>
  </mc:AlternateContent>
  <bookViews>
    <workbookView xWindow="0" yWindow="0" windowWidth="28800" windowHeight="11175"/>
  </bookViews>
  <sheets>
    <sheet name="Introduction" sheetId="2" r:id="rId1"/>
    <sheet name="Input" sheetId="1" r:id="rId2"/>
  </sheets>
  <definedNames>
    <definedName name="_xlnm.Print_Area" localSheetId="1">Input!$B$2:$M$68</definedName>
    <definedName name="_xlnm.Print_Area" localSheetId="0">Introduction!$B$2:$D$21</definedName>
  </definedNames>
  <calcPr calcId="162913" concurrentCalc="0"/>
</workbook>
</file>

<file path=xl/calcChain.xml><?xml version="1.0" encoding="utf-8"?>
<calcChain xmlns="http://schemas.openxmlformats.org/spreadsheetml/2006/main">
  <c r="L37" i="1" l="1"/>
  <c r="J37" i="1"/>
  <c r="H37" i="1"/>
  <c r="F37" i="1"/>
  <c r="D37" i="1"/>
  <c r="D39" i="1"/>
  <c r="F38" i="1"/>
  <c r="F39" i="1"/>
  <c r="H39" i="1"/>
  <c r="D32" i="1"/>
  <c r="H14" i="1"/>
  <c r="H15" i="1"/>
  <c r="H16" i="1"/>
  <c r="H13" i="1"/>
  <c r="C66" i="1"/>
  <c r="L45" i="1"/>
  <c r="L44" i="1"/>
  <c r="L43" i="1"/>
  <c r="L42" i="1"/>
  <c r="J45" i="1"/>
  <c r="J44" i="1"/>
  <c r="J43" i="1"/>
  <c r="J42" i="1"/>
  <c r="F42" i="1"/>
  <c r="F46" i="1"/>
  <c r="C45" i="1"/>
  <c r="C44" i="1"/>
  <c r="C43" i="1"/>
  <c r="C42" i="1"/>
  <c r="N14" i="1"/>
  <c r="N16" i="1"/>
  <c r="N15" i="1"/>
  <c r="N18" i="1"/>
  <c r="J54" i="1"/>
  <c r="J39" i="1"/>
  <c r="J56" i="1"/>
  <c r="J58" i="1"/>
  <c r="J60" i="1"/>
  <c r="L54" i="1"/>
  <c r="L39" i="1"/>
  <c r="L56" i="1"/>
  <c r="L58" i="1"/>
  <c r="L60" i="1"/>
  <c r="H42" i="1"/>
  <c r="H46" i="1"/>
  <c r="J52" i="1"/>
  <c r="L52" i="1"/>
  <c r="C37" i="1"/>
  <c r="C39" i="1"/>
  <c r="C52" i="1"/>
  <c r="C54" i="1"/>
  <c r="J46" i="1"/>
  <c r="L46" i="1"/>
  <c r="H56" i="1"/>
  <c r="H58" i="1"/>
  <c r="H60" i="1"/>
  <c r="C64" i="1"/>
  <c r="C62" i="1"/>
  <c r="H52" i="1"/>
  <c r="N52" i="1"/>
</calcChain>
</file>

<file path=xl/sharedStrings.xml><?xml version="1.0" encoding="utf-8"?>
<sst xmlns="http://schemas.openxmlformats.org/spreadsheetml/2006/main" count="544" uniqueCount="206">
  <si>
    <t>N</t>
  </si>
  <si>
    <t>Crop</t>
  </si>
  <si>
    <t>Unit</t>
  </si>
  <si>
    <t>Total N</t>
  </si>
  <si>
    <r>
      <t>NH</t>
    </r>
    <r>
      <rPr>
        <vertAlign val="subscript"/>
        <sz val="10"/>
        <rFont val="Arial"/>
        <family val="2"/>
      </rPr>
      <t>4</t>
    </r>
    <r>
      <rPr>
        <sz val="10"/>
        <rFont val="Arial"/>
      </rPr>
      <t>-N</t>
    </r>
  </si>
  <si>
    <t>Organic N</t>
  </si>
  <si>
    <r>
      <t>P</t>
    </r>
    <r>
      <rPr>
        <vertAlign val="subscript"/>
        <sz val="10"/>
        <rFont val="Arial"/>
        <family val="2"/>
      </rPr>
      <t>2</t>
    </r>
    <r>
      <rPr>
        <sz val="10"/>
        <rFont val="Arial"/>
      </rPr>
      <t>O</t>
    </r>
    <r>
      <rPr>
        <vertAlign val="subscript"/>
        <sz val="10"/>
        <rFont val="Arial"/>
        <family val="2"/>
      </rPr>
      <t>5</t>
    </r>
  </si>
  <si>
    <r>
      <t>K</t>
    </r>
    <r>
      <rPr>
        <vertAlign val="subscript"/>
        <sz val="10"/>
        <rFont val="Arial"/>
        <family val="2"/>
      </rPr>
      <t>2</t>
    </r>
    <r>
      <rPr>
        <sz val="10"/>
        <rFont val="Arial"/>
      </rPr>
      <t>O</t>
    </r>
  </si>
  <si>
    <t>Type of Application</t>
  </si>
  <si>
    <t>Aerway</t>
  </si>
  <si>
    <t>Injection</t>
  </si>
  <si>
    <t>Surface</t>
  </si>
  <si>
    <t>Desired Nutrient Application: lbs/acre</t>
  </si>
  <si>
    <r>
      <t>P</t>
    </r>
    <r>
      <rPr>
        <b/>
        <vertAlign val="subscript"/>
        <sz val="10"/>
        <rFont val="Arial"/>
        <family val="2"/>
      </rPr>
      <t>2</t>
    </r>
    <r>
      <rPr>
        <b/>
        <sz val="10"/>
        <rFont val="Arial"/>
        <family val="2"/>
      </rPr>
      <t>O</t>
    </r>
    <r>
      <rPr>
        <b/>
        <vertAlign val="subscript"/>
        <sz val="10"/>
        <rFont val="Arial"/>
        <family val="2"/>
      </rPr>
      <t>5</t>
    </r>
  </si>
  <si>
    <r>
      <t>K</t>
    </r>
    <r>
      <rPr>
        <b/>
        <vertAlign val="subscript"/>
        <sz val="10"/>
        <rFont val="Arial"/>
        <family val="2"/>
      </rPr>
      <t>2</t>
    </r>
    <r>
      <rPr>
        <b/>
        <sz val="10"/>
        <rFont val="Arial"/>
        <family val="2"/>
      </rPr>
      <t>O</t>
    </r>
  </si>
  <si>
    <t>Legume</t>
  </si>
  <si>
    <t>Livestock Stages</t>
  </si>
  <si>
    <r>
      <t>NH</t>
    </r>
    <r>
      <rPr>
        <vertAlign val="subscript"/>
        <sz val="10"/>
        <rFont val="Arial"/>
        <family val="2"/>
      </rPr>
      <t>3</t>
    </r>
    <r>
      <rPr>
        <sz val="10"/>
        <rFont val="Arial"/>
        <family val="2"/>
      </rPr>
      <t>-N</t>
    </r>
  </si>
  <si>
    <t>Swine Farrowing Pit</t>
  </si>
  <si>
    <t>Swine Nursery Pit</t>
  </si>
  <si>
    <t>Swine Breeding-Gestation Pit</t>
  </si>
  <si>
    <t>Dairy Cow Pit</t>
  </si>
  <si>
    <t>Dairy Calf Pit</t>
  </si>
  <si>
    <t>Veal Calf Pit</t>
  </si>
  <si>
    <t>Dairy Herd Pit</t>
  </si>
  <si>
    <t>Beef Cows Pit</t>
  </si>
  <si>
    <t>Ducks Pit</t>
  </si>
  <si>
    <t>Swine Grow-Finish Lagoon</t>
  </si>
  <si>
    <t>Dairy Cow Lagoon</t>
  </si>
  <si>
    <t>Dairy Herd Lagoon</t>
  </si>
  <si>
    <t>Swine Grow-Finish Pit (deep pit)</t>
  </si>
  <si>
    <t>Swine Grow-Finish Pit (wet/dry feeder)</t>
  </si>
  <si>
    <t>Swine Farrow-Finish Pit</t>
  </si>
  <si>
    <t>Swine Farrow-Feeder Pit</t>
  </si>
  <si>
    <t>Beef Feeder Calves Pit</t>
  </si>
  <si>
    <t>Beef Finishing Cattle Pit</t>
  </si>
  <si>
    <t>Chicken - Broilers Pit</t>
  </si>
  <si>
    <t>Chicken - Pullets Pit</t>
  </si>
  <si>
    <t>Chicken - Layers Pit</t>
  </si>
  <si>
    <t>Swine Farrow-Finish Lagoon</t>
  </si>
  <si>
    <t>Swine Breeding-Gestation Lagoon</t>
  </si>
  <si>
    <t>Swine Farrowing Lagoon</t>
  </si>
  <si>
    <t>Beef Fattening Cattle Lagoon</t>
  </si>
  <si>
    <t>Chicken - Broilers Lagoon</t>
  </si>
  <si>
    <t>Swine Nursery Solid Manure</t>
  </si>
  <si>
    <t>Swine Farrowing Solid Manure</t>
  </si>
  <si>
    <t>Swine Grow-Finish Solid Manure</t>
  </si>
  <si>
    <t>Swine Breeding-Gestation Solid Manure</t>
  </si>
  <si>
    <t>Swine Feeder Pig Solid Manure</t>
  </si>
  <si>
    <t>Swine Farrow-Finish Solid Manure</t>
  </si>
  <si>
    <t>Dairy Cow Solid Manure</t>
  </si>
  <si>
    <t>Dairy Heifer Solid Manure</t>
  </si>
  <si>
    <t>Dairy Calf Solid Manure</t>
  </si>
  <si>
    <t>Veal Calf Solid Manure</t>
  </si>
  <si>
    <t>Dairy Herd Solid Manure</t>
  </si>
  <si>
    <t>Beef Cows Solid Manure</t>
  </si>
  <si>
    <t>Beef Finishing Cattle Solid Manure</t>
  </si>
  <si>
    <t>Chicken - Broilers Solid Manure</t>
  </si>
  <si>
    <t>Chicken - Pullets Solid Manure</t>
  </si>
  <si>
    <t>Chicken - Layers Solid Manure</t>
  </si>
  <si>
    <t>Turkeys - Tom Solid Manure</t>
  </si>
  <si>
    <t>Turkeys - Hen Solid Manure</t>
  </si>
  <si>
    <t>Ducks Solid Manure</t>
  </si>
  <si>
    <t>Beef Feeder Calves Solid Manure</t>
  </si>
  <si>
    <t>Dairy Heifer Pit</t>
  </si>
  <si>
    <t>Swine Grow-Finish Pit (earthen)</t>
  </si>
  <si>
    <t>Turkeys - Hen Pit</t>
  </si>
  <si>
    <t>Turkeys - Tom Pit</t>
  </si>
  <si>
    <t>Rice Grain</t>
  </si>
  <si>
    <t>Buckwheat Grain</t>
  </si>
  <si>
    <t>Barley Grain</t>
  </si>
  <si>
    <t>Corn Grain</t>
  </si>
  <si>
    <t>Sorghum Grain</t>
  </si>
  <si>
    <t>Rye Grain</t>
  </si>
  <si>
    <t>Wheat Grain</t>
  </si>
  <si>
    <t>Oats Grain</t>
  </si>
  <si>
    <t>Rapeseed Grain</t>
  </si>
  <si>
    <t>Flax Grain</t>
  </si>
  <si>
    <t>Sugarcane</t>
  </si>
  <si>
    <t>Celery</t>
  </si>
  <si>
    <t>Soybeans Grain</t>
  </si>
  <si>
    <t>Carrots</t>
  </si>
  <si>
    <t>Cucumbers</t>
  </si>
  <si>
    <t>Lettuce (heads)</t>
  </si>
  <si>
    <t>Onions</t>
  </si>
  <si>
    <t>Cabbage</t>
  </si>
  <si>
    <t>Potatoes</t>
  </si>
  <si>
    <t>Corn Silage</t>
  </si>
  <si>
    <t>Cassava</t>
  </si>
  <si>
    <t>Rye Straw</t>
  </si>
  <si>
    <t>Rice Straw</t>
  </si>
  <si>
    <t>Oats Straw</t>
  </si>
  <si>
    <t>Wheat Straw</t>
  </si>
  <si>
    <t>Barley Straw</t>
  </si>
  <si>
    <t>Buckwheat Straw</t>
  </si>
  <si>
    <t>Paragrass</t>
  </si>
  <si>
    <t>Cotton Seed Stalk</t>
  </si>
  <si>
    <t>Snap beans</t>
  </si>
  <si>
    <t>Indianagrass</t>
  </si>
  <si>
    <t>Sorghum Stover</t>
  </si>
  <si>
    <t>Corn Grain Stover</t>
  </si>
  <si>
    <t>Switchgrass</t>
  </si>
  <si>
    <t>Timothy</t>
  </si>
  <si>
    <t>Flax Straw</t>
  </si>
  <si>
    <t>Guineagrass</t>
  </si>
  <si>
    <t>Bahiagrass</t>
  </si>
  <si>
    <t>Panagolagrass</t>
  </si>
  <si>
    <t>Cotton</t>
  </si>
  <si>
    <t>Alfalfa Haylage</t>
  </si>
  <si>
    <t>Wheatgrass</t>
  </si>
  <si>
    <t>Orchardgrass</t>
  </si>
  <si>
    <t>Sunflower Stover</t>
  </si>
  <si>
    <t>Clover-grass</t>
  </si>
  <si>
    <t>Ryegrass</t>
  </si>
  <si>
    <t>Sunflower Grain</t>
  </si>
  <si>
    <t>Peanuts Grain</t>
  </si>
  <si>
    <t>Bromegrass</t>
  </si>
  <si>
    <t>Bermudagrass</t>
  </si>
  <si>
    <t>Dallisgrass</t>
  </si>
  <si>
    <t>Red Clover</t>
  </si>
  <si>
    <t>Alfalfa</t>
  </si>
  <si>
    <t>Soybeans Stover</t>
  </si>
  <si>
    <t>Lespedeza</t>
  </si>
  <si>
    <t>Peanuts Vines</t>
  </si>
  <si>
    <t>Peas</t>
  </si>
  <si>
    <t>Rapeseed Straw</t>
  </si>
  <si>
    <t>Total Crop Removal: lbs/acre</t>
  </si>
  <si>
    <t>none</t>
  </si>
  <si>
    <t>ton</t>
  </si>
  <si>
    <t>1,000 lbs.</t>
  </si>
  <si>
    <t>Estimated liquid pit manure characteristics (lbs./1,000 gallons of manure).  Source: MWPS-18 (1993) Section 1 Tables 8,9,11.</t>
  </si>
  <si>
    <t>from range in LPES table 21-7</t>
  </si>
  <si>
    <t>Crop Removal of Nutrients in Harvested Portion</t>
  </si>
  <si>
    <t>Unit/acre</t>
  </si>
  <si>
    <t>ton/acre</t>
  </si>
  <si>
    <t>bu/acre</t>
  </si>
  <si>
    <t>1,000 lb/acre</t>
  </si>
  <si>
    <t>University of Missouri</t>
  </si>
  <si>
    <t>Department of Agricultural Economics</t>
  </si>
  <si>
    <t>Commercial Agriculture Program</t>
  </si>
  <si>
    <t>This worksheet is for educational purposes only.  Its use is not supported by the University of Missouri and the user assumes all risks associated with its use.</t>
  </si>
  <si>
    <t>Developed by:</t>
  </si>
  <si>
    <t xml:space="preserve">Note: This spreadsheet is protected so that users can only enter information in the light grey cells.  There is no password. </t>
  </si>
  <si>
    <t>Value of Manure Estimator</t>
  </si>
  <si>
    <t xml:space="preserve">The Value of Manure Estimator was developed to assist producers in estimating the value of manure from livestock enterprises.  </t>
  </si>
  <si>
    <t xml:space="preserve">The Value of Manure Estimator provides an estimate of the value of manure applied to cropland.  Book values of manure nutrient content are provided, however nutrient content varies with time and location.  A place for providing manure test results is provided to get more accurate results. </t>
  </si>
  <si>
    <t>Raymond Massey</t>
  </si>
  <si>
    <t>Data specific to the enterprise can be entered on the  "Input" sheet.  Enter the appropriate information in the light grey cells.  The results can be found at the bottom of the sheet.</t>
  </si>
  <si>
    <t>Fertilizer Cost:</t>
  </si>
  <si>
    <t>Year 1</t>
  </si>
  <si>
    <t>Year 2</t>
  </si>
  <si>
    <t>Year 3</t>
  </si>
  <si>
    <t>Year 4</t>
  </si>
  <si>
    <t>Beans, Dry</t>
  </si>
  <si>
    <t>Bell Peppers</t>
  </si>
  <si>
    <t>Big Bluestem</t>
  </si>
  <si>
    <t>Birdsfoot Trefoil</t>
  </si>
  <si>
    <t>Bluegrass-Pastd.</t>
  </si>
  <si>
    <t>Forage Sorghum</t>
  </si>
  <si>
    <t>Little Bluestem</t>
  </si>
  <si>
    <t>Oat Haylage</t>
  </si>
  <si>
    <t>Reed Canarygrass</t>
  </si>
  <si>
    <t>Sorghum-Sudan</t>
  </si>
  <si>
    <t>Sugar Beets</t>
  </si>
  <si>
    <t>Sweet Corn</t>
  </si>
  <si>
    <t>Sweet Potatoes</t>
  </si>
  <si>
    <t>Table Beets</t>
  </si>
  <si>
    <t>Tall Fescue</t>
  </si>
  <si>
    <t>Tobacco All Types</t>
  </si>
  <si>
    <t>Crop Removal:</t>
  </si>
  <si>
    <r>
      <t>NH</t>
    </r>
    <r>
      <rPr>
        <vertAlign val="subscript"/>
        <sz val="10"/>
        <rFont val="Arial"/>
        <family val="2"/>
      </rPr>
      <t>4</t>
    </r>
    <r>
      <rPr>
        <sz val="10"/>
        <rFont val="Arial"/>
        <family val="2"/>
      </rPr>
      <t>-N</t>
    </r>
  </si>
  <si>
    <r>
      <t>P</t>
    </r>
    <r>
      <rPr>
        <vertAlign val="subscript"/>
        <sz val="10"/>
        <rFont val="Arial"/>
        <family val="2"/>
      </rPr>
      <t>2</t>
    </r>
    <r>
      <rPr>
        <sz val="10"/>
        <rFont val="Arial"/>
        <family val="2"/>
      </rPr>
      <t>O</t>
    </r>
    <r>
      <rPr>
        <vertAlign val="subscript"/>
        <sz val="10"/>
        <rFont val="Arial"/>
        <family val="2"/>
      </rPr>
      <t>5</t>
    </r>
  </si>
  <si>
    <r>
      <t>K</t>
    </r>
    <r>
      <rPr>
        <vertAlign val="subscript"/>
        <sz val="10"/>
        <rFont val="Arial"/>
        <family val="2"/>
      </rPr>
      <t>2</t>
    </r>
    <r>
      <rPr>
        <sz val="10"/>
        <rFont val="Arial"/>
        <family val="2"/>
      </rPr>
      <t>O</t>
    </r>
  </si>
  <si>
    <t>Manure Test Results:</t>
  </si>
  <si>
    <t>lbs/1,000 gallons</t>
  </si>
  <si>
    <t>lbs/ton</t>
  </si>
  <si>
    <t>Crop Removal Value of Manure Nutrients:</t>
  </si>
  <si>
    <t>1,000 gallon</t>
  </si>
  <si>
    <t>bu</t>
  </si>
  <si>
    <t>lbs/bu</t>
  </si>
  <si>
    <t>lbs/1,000 lbs</t>
  </si>
  <si>
    <t>Yield</t>
  </si>
  <si>
    <t>/lb</t>
  </si>
  <si>
    <t>Quantity of Manure</t>
  </si>
  <si>
    <t>Value of Nutrients: dollars/acre</t>
  </si>
  <si>
    <t>Note: Rate of N should be close to Year 1 crop removal</t>
  </si>
  <si>
    <t>Nutrients with Value: lbs/acre</t>
  </si>
  <si>
    <t>Nutrients Applied: lbs/acre</t>
  </si>
  <si>
    <t>Cropping System:</t>
  </si>
  <si>
    <t>Rotation:</t>
  </si>
  <si>
    <t>Nutrient Availability (percent)</t>
  </si>
  <si>
    <t>Manure test</t>
  </si>
  <si>
    <t>Not Applicable</t>
  </si>
  <si>
    <t>1,000 lbs</t>
  </si>
  <si>
    <t>Manure Management System:</t>
  </si>
  <si>
    <t>Manure nutrients based on</t>
  </si>
  <si>
    <t>Manure test results</t>
  </si>
  <si>
    <t>Book value</t>
  </si>
  <si>
    <t>Liquid</t>
  </si>
  <si>
    <t>Soild</t>
  </si>
  <si>
    <t>Book value manure type</t>
  </si>
  <si>
    <t>1,000 gallons</t>
  </si>
  <si>
    <t>tons</t>
  </si>
  <si>
    <r>
      <t>Rate of P</t>
    </r>
    <r>
      <rPr>
        <vertAlign val="subscript"/>
        <sz val="10"/>
        <color indexed="18"/>
        <rFont val="Arial"/>
        <family val="2"/>
      </rPr>
      <t>2</t>
    </r>
    <r>
      <rPr>
        <sz val="10"/>
        <color indexed="18"/>
        <rFont val="Arial"/>
        <family val="2"/>
      </rPr>
      <t>O</t>
    </r>
    <r>
      <rPr>
        <vertAlign val="subscript"/>
        <sz val="10"/>
        <color indexed="18"/>
        <rFont val="Arial"/>
        <family val="2"/>
      </rPr>
      <t>5</t>
    </r>
    <r>
      <rPr>
        <sz val="10"/>
        <color indexed="18"/>
        <rFont val="Arial"/>
        <family val="2"/>
      </rPr>
      <t xml:space="preserve"> and K</t>
    </r>
    <r>
      <rPr>
        <vertAlign val="subscript"/>
        <sz val="10"/>
        <color indexed="18"/>
        <rFont val="Arial"/>
        <family val="2"/>
      </rPr>
      <t>2</t>
    </r>
    <r>
      <rPr>
        <sz val="10"/>
        <color indexed="18"/>
        <rFont val="Arial"/>
        <family val="2"/>
      </rPr>
      <t>O should be close to four year crop requirement, nutrients are needed based on current soil fertility levels</t>
    </r>
  </si>
  <si>
    <t>Source: http://www.ipni.net/article/IPNI-3296</t>
  </si>
  <si>
    <t>Updated: 11/2014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</si>
</sst>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44" formatCode="_(&quot;$&quot;* #,##0.00_);_(&quot;$&quot;* \(#,##0.00\);_(&quot;$&quot;* &quot;-&quot;??_);_(@_)"/>
    <numFmt numFmtId="43" formatCode="_(* #,##0.00_);_(* \(#,##0.00\);_(* &quot;-&quot;??_);_(@_)"/>
    <numFmt numFmtId="164" formatCode="0.0"/>
    <numFmt numFmtId="165" formatCode="_(* #,##0_);_(* \(#,##0\);_(* &quot;-&quot;??_);_(@_)"/>
    <numFmt numFmtId="166" formatCode="&quot;$&quot;#,##0.00"/>
  </numFmts>
  <fonts count="30" x14ac:knownFonts="1">
    <font>
      <sz val="10"/>
      <name val="Arial"/>
    </font>
    <font>
      <sz val="10"/>
      <name val="Arial"/>
      <family val="2"/>
    </font>
    <font>
      <b/>
      <sz val="10"/>
      <name val="Arial"/>
      <family val="2"/>
    </font>
    <font>
      <sz val="10"/>
      <name val="Arial"/>
      <family val="2"/>
    </font>
    <font>
      <vertAlign val="subscript"/>
      <sz val="10"/>
      <name val="Arial"/>
      <family val="2"/>
    </font>
    <font>
      <sz val="10"/>
      <color indexed="10"/>
      <name val="Arial"/>
      <family val="2"/>
    </font>
    <font>
      <b/>
      <vertAlign val="subscript"/>
      <sz val="10"/>
      <name val="Arial"/>
      <family val="2"/>
    </font>
    <font>
      <sz val="10"/>
      <color indexed="63"/>
      <name val="Arial"/>
      <family val="2"/>
    </font>
    <font>
      <sz val="10"/>
      <color indexed="9"/>
      <name val="Arial"/>
      <family val="2"/>
    </font>
    <font>
      <sz val="8"/>
      <name val="Arial"/>
      <family val="2"/>
    </font>
    <font>
      <sz val="9"/>
      <name val="Arial"/>
      <family val="2"/>
    </font>
    <font>
      <sz val="5"/>
      <name val="Arial"/>
      <family val="2"/>
    </font>
    <font>
      <sz val="5"/>
      <color indexed="10"/>
      <name val="Arial"/>
      <family val="2"/>
    </font>
    <font>
      <sz val="5"/>
      <color indexed="9"/>
      <name val="Arial"/>
      <family val="2"/>
    </font>
    <font>
      <sz val="1"/>
      <name val="Arial"/>
      <family val="2"/>
    </font>
    <font>
      <sz val="10"/>
      <color indexed="18"/>
      <name val="Arial"/>
      <family val="2"/>
    </font>
    <font>
      <vertAlign val="subscript"/>
      <sz val="10"/>
      <color indexed="18"/>
      <name val="Arial"/>
      <family val="2"/>
    </font>
    <font>
      <sz val="3"/>
      <name val="Arial"/>
      <family val="2"/>
    </font>
    <font>
      <b/>
      <sz val="3"/>
      <name val="Arial"/>
      <family val="2"/>
    </font>
    <font>
      <sz val="10"/>
      <name val="Arial"/>
      <family val="2"/>
    </font>
    <font>
      <sz val="10"/>
      <color theme="8" tint="-0.499984740745262"/>
      <name val="Arial"/>
      <family val="2"/>
    </font>
    <font>
      <sz val="5"/>
      <color theme="8" tint="-0.499984740745262"/>
      <name val="Arial"/>
      <family val="2"/>
    </font>
    <font>
      <sz val="10"/>
      <color theme="4" tint="-0.499984740745262"/>
      <name val="Arial"/>
      <family val="2"/>
    </font>
    <font>
      <sz val="1"/>
      <color theme="8" tint="-0.499984740745262"/>
      <name val="Arial"/>
      <family val="2"/>
    </font>
    <font>
      <sz val="10"/>
      <color theme="0"/>
      <name val="Arial"/>
      <family val="2"/>
    </font>
    <font>
      <sz val="5"/>
      <color theme="0"/>
      <name val="Arial"/>
      <family val="2"/>
    </font>
    <font>
      <sz val="1"/>
      <color theme="0"/>
      <name val="Arial"/>
      <family val="2"/>
    </font>
    <font>
      <b/>
      <sz val="16"/>
      <color theme="0"/>
      <name val="Arial"/>
      <family val="2"/>
    </font>
    <font>
      <b/>
      <sz val="10"/>
      <color theme="0"/>
      <name val="Arial"/>
      <family val="2"/>
    </font>
    <font>
      <b/>
      <sz val="10"/>
      <color theme="0" tint="-4.9989318521683403E-2"/>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top/>
      <bottom/>
      <diagonal/>
    </border>
    <border>
      <left/>
      <right style="thin">
        <color theme="1" tint="0.499984740745262"/>
      </right>
      <top/>
      <bottom/>
      <diagonal/>
    </border>
    <border>
      <left/>
      <right/>
      <top style="thin">
        <color theme="1" tint="0.499984740745262"/>
      </top>
      <bottom style="thin">
        <color theme="1" tint="0.499984740745262"/>
      </bottom>
      <diagonal/>
    </border>
    <border>
      <left/>
      <right/>
      <top/>
      <bottom style="thin">
        <color theme="1" tint="0.499984740745262"/>
      </bottom>
      <diagonal/>
    </border>
    <border>
      <left/>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122">
    <xf numFmtId="0" fontId="0" fillId="0" borderId="0" xfId="0"/>
    <xf numFmtId="0" fontId="0" fillId="2" borderId="0" xfId="0" applyFill="1"/>
    <xf numFmtId="0" fontId="9" fillId="2" borderId="0" xfId="0" applyFont="1" applyFill="1" applyAlignment="1">
      <alignment horizontal="right"/>
    </xf>
    <xf numFmtId="0" fontId="10" fillId="2" borderId="0" xfId="0" applyFont="1" applyFill="1" applyAlignment="1">
      <alignment horizontal="right"/>
    </xf>
    <xf numFmtId="0" fontId="2" fillId="2" borderId="0" xfId="0" applyFont="1" applyFill="1" applyAlignment="1">
      <alignment horizontal="left" indent="5"/>
    </xf>
    <xf numFmtId="0" fontId="3" fillId="2" borderId="0" xfId="0" quotePrefix="1" applyFont="1" applyFill="1" applyAlignment="1">
      <alignment horizontal="left" wrapText="1"/>
    </xf>
    <xf numFmtId="0" fontId="11" fillId="2" borderId="0" xfId="0" applyFont="1" applyFill="1"/>
    <xf numFmtId="0" fontId="3" fillId="2" borderId="0" xfId="0" applyFont="1" applyFill="1" applyAlignment="1">
      <alignment horizontal="left" wrapText="1"/>
    </xf>
    <xf numFmtId="0" fontId="3" fillId="2" borderId="0" xfId="0" applyFont="1" applyFill="1" applyAlignment="1">
      <alignment wrapText="1"/>
    </xf>
    <xf numFmtId="0" fontId="3" fillId="2" borderId="0" xfId="0" applyFont="1" applyFill="1"/>
    <xf numFmtId="0" fontId="2" fillId="2" borderId="0" xfId="0" applyFont="1" applyFill="1" applyAlignment="1">
      <alignment horizontal="left" indent="8"/>
    </xf>
    <xf numFmtId="0" fontId="2" fillId="2" borderId="0" xfId="0" applyFont="1" applyFill="1" applyAlignment="1">
      <alignment horizontal="left" indent="10"/>
    </xf>
    <xf numFmtId="0" fontId="2" fillId="2" borderId="0" xfId="0" applyFont="1" applyFill="1" applyAlignment="1">
      <alignment horizontal="left" indent="4"/>
    </xf>
    <xf numFmtId="0" fontId="3" fillId="2" borderId="0" xfId="0" applyNumberFormat="1" applyFont="1" applyFill="1" applyAlignment="1">
      <alignment horizontal="left" wrapText="1"/>
    </xf>
    <xf numFmtId="0" fontId="0" fillId="2" borderId="5" xfId="0" applyFill="1" applyBorder="1"/>
    <xf numFmtId="0" fontId="0" fillId="2" borderId="6" xfId="0" applyFill="1" applyBorder="1"/>
    <xf numFmtId="0" fontId="20" fillId="3" borderId="7" xfId="3" applyFont="1" applyFill="1" applyBorder="1" applyAlignment="1" applyProtection="1">
      <alignment horizontal="center" vertical="top" wrapText="1"/>
      <protection locked="0"/>
    </xf>
    <xf numFmtId="0" fontId="2" fillId="2" borderId="0" xfId="0" applyFont="1" applyFill="1" applyAlignment="1">
      <alignment horizontal="left" indent="9"/>
    </xf>
    <xf numFmtId="0" fontId="20" fillId="3" borderId="0" xfId="3" applyFont="1" applyFill="1" applyBorder="1" applyAlignment="1" applyProtection="1">
      <alignment horizontal="right" vertical="top" wrapText="1" indent="3"/>
      <protection locked="0"/>
    </xf>
    <xf numFmtId="166" fontId="20" fillId="3" borderId="0" xfId="3" applyNumberFormat="1" applyFont="1" applyFill="1" applyBorder="1" applyAlignment="1" applyProtection="1">
      <alignment horizontal="right" vertical="top" wrapText="1" indent="4"/>
      <protection locked="0"/>
    </xf>
    <xf numFmtId="9" fontId="20" fillId="3" borderId="0" xfId="4" applyFont="1" applyFill="1" applyBorder="1" applyAlignment="1" applyProtection="1">
      <alignment horizontal="right" vertical="top" wrapText="1" indent="5"/>
      <protection locked="0"/>
    </xf>
    <xf numFmtId="9" fontId="20" fillId="3" borderId="0" xfId="4" applyFont="1" applyFill="1" applyBorder="1" applyAlignment="1" applyProtection="1">
      <alignment horizontal="right" vertical="top" wrapText="1" indent="3"/>
      <protection locked="0"/>
    </xf>
    <xf numFmtId="0" fontId="0" fillId="2" borderId="0" xfId="0" applyFill="1" applyProtection="1"/>
    <xf numFmtId="0" fontId="3" fillId="2" borderId="8" xfId="0" applyFont="1" applyFill="1" applyBorder="1" applyProtection="1"/>
    <xf numFmtId="0" fontId="0" fillId="2" borderId="8" xfId="0" applyFill="1" applyBorder="1" applyProtection="1"/>
    <xf numFmtId="0" fontId="11" fillId="2" borderId="0" xfId="0" applyFont="1" applyFill="1" applyProtection="1"/>
    <xf numFmtId="0" fontId="11" fillId="2" borderId="0" xfId="0" applyFont="1" applyFill="1" applyBorder="1" applyProtection="1"/>
    <xf numFmtId="0" fontId="3" fillId="2" borderId="0" xfId="0" applyFont="1" applyFill="1" applyProtection="1"/>
    <xf numFmtId="0" fontId="3" fillId="2" borderId="0" xfId="0" applyFont="1" applyFill="1" applyBorder="1" applyAlignment="1" applyProtection="1">
      <alignment horizontal="left" indent="2"/>
    </xf>
    <xf numFmtId="0" fontId="20" fillId="2" borderId="0" xfId="3" applyFont="1" applyFill="1" applyBorder="1" applyAlignment="1" applyProtection="1">
      <alignment horizontal="center" vertical="top" wrapText="1"/>
    </xf>
    <xf numFmtId="0" fontId="0" fillId="2" borderId="0" xfId="0" applyFill="1" applyBorder="1" applyProtection="1"/>
    <xf numFmtId="0" fontId="0" fillId="2" borderId="0" xfId="0" quotePrefix="1" applyFill="1" applyBorder="1" applyAlignment="1" applyProtection="1">
      <alignment horizontal="left" indent="2"/>
    </xf>
    <xf numFmtId="0" fontId="5" fillId="2" borderId="0" xfId="0" applyFont="1" applyFill="1" applyProtection="1"/>
    <xf numFmtId="0" fontId="11" fillId="2" borderId="0" xfId="0" quotePrefix="1" applyFont="1" applyFill="1" applyBorder="1" applyAlignment="1" applyProtection="1">
      <alignment horizontal="left" indent="2"/>
    </xf>
    <xf numFmtId="0" fontId="21" fillId="2" borderId="0" xfId="3" applyFont="1" applyFill="1" applyBorder="1" applyAlignment="1" applyProtection="1">
      <alignment horizontal="center" vertical="top" wrapText="1"/>
    </xf>
    <xf numFmtId="0" fontId="12" fillId="2" borderId="0" xfId="0" applyFont="1" applyFill="1" applyProtection="1"/>
    <xf numFmtId="0" fontId="3" fillId="2" borderId="0" xfId="0" applyFont="1" applyFill="1" applyBorder="1" applyAlignment="1" applyProtection="1">
      <alignment horizontal="left"/>
    </xf>
    <xf numFmtId="0" fontId="3" fillId="2" borderId="0" xfId="0" applyFont="1" applyFill="1" applyBorder="1" applyProtection="1"/>
    <xf numFmtId="0" fontId="3" fillId="2" borderId="0" xfId="0" applyFont="1" applyFill="1" applyAlignment="1" applyProtection="1">
      <alignment horizontal="center"/>
    </xf>
    <xf numFmtId="0" fontId="3" fillId="2" borderId="0" xfId="0" applyFont="1" applyFill="1" applyAlignment="1" applyProtection="1">
      <alignment horizontal="left" indent="2"/>
    </xf>
    <xf numFmtId="0" fontId="0" fillId="2" borderId="0" xfId="0" applyFill="1" applyAlignment="1" applyProtection="1">
      <alignment horizontal="right"/>
    </xf>
    <xf numFmtId="0" fontId="8" fillId="2" borderId="0" xfId="0" applyFont="1" applyFill="1" applyBorder="1" applyProtection="1"/>
    <xf numFmtId="0" fontId="11" fillId="2" borderId="0" xfId="0" applyFont="1" applyFill="1" applyAlignment="1" applyProtection="1">
      <alignment horizontal="left" indent="2"/>
    </xf>
    <xf numFmtId="0" fontId="11" fillId="2" borderId="0" xfId="0" applyFont="1" applyFill="1" applyAlignment="1" applyProtection="1">
      <alignment horizontal="right"/>
    </xf>
    <xf numFmtId="0" fontId="13" fillId="2" borderId="0" xfId="0" applyFont="1" applyFill="1" applyBorder="1" applyProtection="1"/>
    <xf numFmtId="0" fontId="8" fillId="2" borderId="0" xfId="0" applyFont="1" applyFill="1" applyProtection="1"/>
    <xf numFmtId="165" fontId="11" fillId="2" borderId="0" xfId="1" applyNumberFormat="1" applyFont="1" applyFill="1" applyAlignment="1" applyProtection="1">
      <alignment horizontal="right"/>
    </xf>
    <xf numFmtId="0" fontId="3" fillId="2" borderId="8" xfId="0" applyFont="1" applyFill="1" applyBorder="1" applyAlignment="1" applyProtection="1">
      <alignment horizontal="left"/>
    </xf>
    <xf numFmtId="0" fontId="11" fillId="2" borderId="0" xfId="0" applyFont="1" applyFill="1" applyBorder="1" applyAlignment="1" applyProtection="1">
      <alignment horizontal="left"/>
    </xf>
    <xf numFmtId="0" fontId="3" fillId="2" borderId="0" xfId="0" quotePrefix="1" applyFont="1" applyFill="1" applyBorder="1" applyAlignment="1" applyProtection="1">
      <alignment horizontal="center"/>
    </xf>
    <xf numFmtId="0" fontId="3" fillId="2" borderId="0" xfId="0" applyFont="1" applyFill="1" applyBorder="1" applyAlignment="1" applyProtection="1">
      <alignment horizontal="center"/>
    </xf>
    <xf numFmtId="0" fontId="14" fillId="2" borderId="0" xfId="0" applyFont="1" applyFill="1" applyBorder="1" applyAlignment="1" applyProtection="1">
      <alignment horizontal="left"/>
    </xf>
    <xf numFmtId="0" fontId="14" fillId="2" borderId="0" xfId="0" applyFont="1" applyFill="1" applyBorder="1" applyProtection="1"/>
    <xf numFmtId="0" fontId="14" fillId="2" borderId="0" xfId="0" quotePrefix="1" applyFont="1" applyFill="1" applyBorder="1" applyAlignment="1" applyProtection="1">
      <alignment horizontal="center"/>
    </xf>
    <xf numFmtId="0" fontId="14" fillId="2" borderId="0" xfId="0" applyFont="1" applyFill="1" applyBorder="1" applyAlignment="1" applyProtection="1">
      <alignment horizontal="center"/>
    </xf>
    <xf numFmtId="0" fontId="0" fillId="2" borderId="0" xfId="0" quotePrefix="1" applyFill="1" applyBorder="1" applyAlignment="1" applyProtection="1">
      <alignment horizontal="center"/>
    </xf>
    <xf numFmtId="0" fontId="3" fillId="2" borderId="0" xfId="0" applyFont="1" applyFill="1" applyBorder="1" applyAlignment="1" applyProtection="1">
      <alignment wrapText="1"/>
    </xf>
    <xf numFmtId="0" fontId="0" fillId="2" borderId="0" xfId="0" applyFill="1" applyBorder="1" applyAlignment="1" applyProtection="1">
      <alignment horizontal="right" indent="5"/>
    </xf>
    <xf numFmtId="0" fontId="0" fillId="2" borderId="0" xfId="0" applyFill="1" applyBorder="1" applyAlignment="1" applyProtection="1">
      <alignment horizontal="right" indent="3"/>
    </xf>
    <xf numFmtId="9" fontId="19" fillId="2" borderId="0" xfId="4" applyFont="1" applyFill="1" applyBorder="1" applyAlignment="1" applyProtection="1">
      <alignment horizontal="right" indent="3"/>
    </xf>
    <xf numFmtId="0" fontId="0" fillId="2" borderId="0" xfId="0" applyFill="1" applyBorder="1" applyAlignment="1" applyProtection="1">
      <alignment horizontal="left" indent="2"/>
    </xf>
    <xf numFmtId="0" fontId="5" fillId="2" borderId="0" xfId="0" applyFont="1" applyFill="1" applyBorder="1" applyProtection="1"/>
    <xf numFmtId="1" fontId="0" fillId="2" borderId="0" xfId="0" applyNumberFormat="1" applyFill="1" applyBorder="1" applyAlignment="1" applyProtection="1">
      <alignment horizontal="right" indent="3"/>
    </xf>
    <xf numFmtId="0" fontId="12" fillId="2" borderId="0" xfId="0" applyFont="1" applyFill="1" applyBorder="1" applyProtection="1"/>
    <xf numFmtId="0" fontId="22" fillId="2" borderId="0" xfId="0" applyFont="1" applyFill="1" applyBorder="1" applyAlignment="1" applyProtection="1">
      <alignment horizontal="left" indent="1"/>
    </xf>
    <xf numFmtId="0" fontId="20" fillId="2" borderId="0" xfId="3" applyFont="1" applyFill="1" applyBorder="1" applyAlignment="1" applyProtection="1">
      <alignment horizontal="right" vertical="top" wrapText="1" indent="3"/>
    </xf>
    <xf numFmtId="0" fontId="22" fillId="2" borderId="0" xfId="0" applyFont="1" applyFill="1" applyBorder="1" applyAlignment="1" applyProtection="1">
      <alignment horizontal="left" indent="4"/>
    </xf>
    <xf numFmtId="164" fontId="0" fillId="2" borderId="0" xfId="0" applyNumberFormat="1" applyFill="1" applyProtection="1"/>
    <xf numFmtId="164" fontId="0" fillId="2" borderId="0" xfId="0" applyNumberFormat="1" applyFill="1" applyBorder="1" applyAlignment="1" applyProtection="1">
      <alignment horizontal="right" indent="3"/>
    </xf>
    <xf numFmtId="164" fontId="0" fillId="2" borderId="0" xfId="0" applyNumberFormat="1" applyFill="1" applyBorder="1" applyProtection="1"/>
    <xf numFmtId="0" fontId="14" fillId="2" borderId="0" xfId="0" applyFont="1" applyFill="1" applyProtection="1"/>
    <xf numFmtId="0" fontId="14" fillId="2" borderId="0" xfId="0" applyFont="1" applyFill="1" applyAlignment="1" applyProtection="1">
      <alignment horizontal="left" wrapText="1"/>
    </xf>
    <xf numFmtId="164" fontId="14" fillId="2" borderId="0" xfId="0" applyNumberFormat="1" applyFont="1" applyFill="1" applyProtection="1"/>
    <xf numFmtId="164" fontId="14" fillId="2" borderId="0" xfId="0" applyNumberFormat="1" applyFont="1" applyFill="1" applyBorder="1" applyAlignment="1" applyProtection="1">
      <alignment horizontal="right" indent="3"/>
    </xf>
    <xf numFmtId="164" fontId="14" fillId="2" borderId="0" xfId="0" applyNumberFormat="1" applyFont="1" applyFill="1" applyBorder="1" applyProtection="1"/>
    <xf numFmtId="0" fontId="23" fillId="2" borderId="0" xfId="3" applyFont="1" applyFill="1" applyBorder="1" applyAlignment="1" applyProtection="1">
      <alignment horizontal="right" vertical="top" wrapText="1" indent="3"/>
    </xf>
    <xf numFmtId="0" fontId="14" fillId="2" borderId="0" xfId="0" applyFont="1" applyFill="1" applyBorder="1" applyAlignment="1" applyProtection="1">
      <alignment horizontal="right" indent="3"/>
    </xf>
    <xf numFmtId="1" fontId="0" fillId="2" borderId="0" xfId="0" applyNumberFormat="1" applyFill="1" applyBorder="1" applyProtection="1"/>
    <xf numFmtId="1" fontId="14" fillId="2" borderId="0" xfId="0" applyNumberFormat="1" applyFont="1" applyFill="1" applyBorder="1" applyAlignment="1" applyProtection="1">
      <alignment horizontal="right" indent="3"/>
    </xf>
    <xf numFmtId="1" fontId="14" fillId="2" borderId="0" xfId="0" applyNumberFormat="1" applyFont="1" applyFill="1" applyBorder="1" applyProtection="1"/>
    <xf numFmtId="0" fontId="17" fillId="2" borderId="0" xfId="0" applyFont="1" applyFill="1" applyProtection="1"/>
    <xf numFmtId="0" fontId="17" fillId="2" borderId="0" xfId="0" applyFont="1" applyFill="1" applyBorder="1" applyProtection="1"/>
    <xf numFmtId="7" fontId="17" fillId="2" borderId="0" xfId="2" applyNumberFormat="1" applyFont="1" applyFill="1" applyBorder="1" applyProtection="1"/>
    <xf numFmtId="166" fontId="17" fillId="2" borderId="0" xfId="2" applyNumberFormat="1" applyFont="1" applyFill="1" applyBorder="1" applyAlignment="1" applyProtection="1">
      <alignment horizontal="right" indent="3"/>
    </xf>
    <xf numFmtId="166" fontId="17" fillId="2" borderId="0" xfId="2" applyNumberFormat="1" applyFont="1" applyFill="1" applyBorder="1" applyProtection="1"/>
    <xf numFmtId="7" fontId="19" fillId="2" borderId="0" xfId="2" applyNumberFormat="1" applyFont="1" applyFill="1" applyBorder="1" applyProtection="1"/>
    <xf numFmtId="0" fontId="18" fillId="2" borderId="0" xfId="0" applyFont="1" applyFill="1" applyProtection="1"/>
    <xf numFmtId="0" fontId="2" fillId="2" borderId="0" xfId="0" applyFont="1" applyFill="1" applyProtection="1"/>
    <xf numFmtId="0" fontId="0" fillId="2" borderId="1" xfId="0" quotePrefix="1" applyFill="1" applyBorder="1" applyAlignment="1" applyProtection="1">
      <alignment horizontal="left"/>
    </xf>
    <xf numFmtId="0" fontId="0" fillId="2" borderId="0" xfId="0" quotePrefix="1" applyFill="1" applyBorder="1" applyAlignment="1" applyProtection="1">
      <alignment horizontal="left"/>
    </xf>
    <xf numFmtId="0" fontId="7" fillId="2" borderId="0" xfId="0" applyFont="1" applyFill="1" applyProtection="1"/>
    <xf numFmtId="0" fontId="2" fillId="2" borderId="0" xfId="0" applyFont="1" applyFill="1" applyBorder="1" applyProtection="1"/>
    <xf numFmtId="0" fontId="2" fillId="2" borderId="0" xfId="0" quotePrefix="1" applyFont="1" applyFill="1" applyBorder="1" applyAlignment="1" applyProtection="1">
      <alignment horizontal="left"/>
    </xf>
    <xf numFmtId="0" fontId="3" fillId="2" borderId="0" xfId="0" quotePrefix="1" applyFont="1" applyFill="1" applyBorder="1" applyAlignment="1" applyProtection="1">
      <alignment horizontal="left"/>
    </xf>
    <xf numFmtId="0" fontId="20" fillId="3" borderId="0" xfId="3" applyFont="1" applyFill="1" applyBorder="1" applyAlignment="1" applyProtection="1">
      <alignment horizontal="center" vertical="top" wrapText="1"/>
      <protection locked="0"/>
    </xf>
    <xf numFmtId="0" fontId="24" fillId="2" borderId="0" xfId="0" applyFont="1" applyFill="1" applyProtection="1"/>
    <xf numFmtId="0" fontId="25" fillId="2" borderId="0" xfId="0" applyFont="1" applyFill="1" applyProtection="1"/>
    <xf numFmtId="0" fontId="24" fillId="2" borderId="0" xfId="0" applyFont="1" applyFill="1" applyBorder="1" applyProtection="1"/>
    <xf numFmtId="0" fontId="26" fillId="2" borderId="0" xfId="0" applyFont="1" applyFill="1" applyBorder="1" applyProtection="1"/>
    <xf numFmtId="0" fontId="3" fillId="2" borderId="8" xfId="0" applyFont="1" applyFill="1" applyBorder="1" applyAlignment="1" applyProtection="1">
      <alignment horizontal="center"/>
    </xf>
    <xf numFmtId="0" fontId="0" fillId="2" borderId="9" xfId="0" applyFill="1" applyBorder="1" applyAlignment="1" applyProtection="1">
      <alignment horizontal="right" indent="3"/>
    </xf>
    <xf numFmtId="7" fontId="19" fillId="2" borderId="8" xfId="2" applyNumberFormat="1" applyFont="1" applyFill="1" applyBorder="1" applyProtection="1"/>
    <xf numFmtId="166" fontId="19" fillId="2" borderId="8" xfId="2" applyNumberFormat="1" applyFont="1" applyFill="1" applyBorder="1" applyAlignment="1" applyProtection="1">
      <alignment horizontal="right" indent="3"/>
    </xf>
    <xf numFmtId="166" fontId="19" fillId="2" borderId="8" xfId="2" applyNumberFormat="1" applyFont="1" applyFill="1" applyBorder="1" applyProtection="1"/>
    <xf numFmtId="3" fontId="20" fillId="3" borderId="0" xfId="1" applyNumberFormat="1" applyFont="1" applyFill="1" applyBorder="1" applyAlignment="1" applyProtection="1">
      <alignment horizontal="right" vertical="top" wrapText="1" indent="3"/>
      <protection locked="0"/>
    </xf>
    <xf numFmtId="3" fontId="20" fillId="3" borderId="0" xfId="1" applyNumberFormat="1" applyFont="1" applyFill="1" applyBorder="1" applyAlignment="1" applyProtection="1">
      <alignment horizontal="center" vertical="top" wrapText="1"/>
      <protection locked="0"/>
    </xf>
    <xf numFmtId="164" fontId="24" fillId="2" borderId="0" xfId="0" applyNumberFormat="1" applyFont="1" applyFill="1" applyProtection="1"/>
    <xf numFmtId="0" fontId="1" fillId="2" borderId="0" xfId="0" applyFont="1" applyFill="1" applyBorder="1" applyProtection="1"/>
    <xf numFmtId="0" fontId="27" fillId="4" borderId="2" xfId="0" applyFont="1" applyFill="1" applyBorder="1" applyAlignment="1">
      <alignment horizontal="center"/>
    </xf>
    <xf numFmtId="0" fontId="27" fillId="4" borderId="3" xfId="0" quotePrefix="1" applyFont="1" applyFill="1" applyBorder="1" applyAlignment="1">
      <alignment horizontal="center"/>
    </xf>
    <xf numFmtId="0" fontId="27" fillId="4" borderId="4" xfId="0" quotePrefix="1" applyFont="1" applyFill="1" applyBorder="1" applyAlignment="1">
      <alignment horizontal="center"/>
    </xf>
    <xf numFmtId="0" fontId="28" fillId="4" borderId="2" xfId="0" quotePrefix="1" applyFont="1" applyFill="1" applyBorder="1" applyAlignment="1">
      <alignment horizontal="center"/>
    </xf>
    <xf numFmtId="0" fontId="28" fillId="4" borderId="3" xfId="0" quotePrefix="1" applyFont="1" applyFill="1" applyBorder="1" applyAlignment="1">
      <alignment horizontal="center"/>
    </xf>
    <xf numFmtId="0" fontId="28" fillId="4" borderId="4" xfId="0" quotePrefix="1" applyFont="1" applyFill="1" applyBorder="1" applyAlignment="1">
      <alignment horizontal="center"/>
    </xf>
    <xf numFmtId="0" fontId="29" fillId="4" borderId="10" xfId="0" applyFont="1" applyFill="1" applyBorder="1" applyAlignment="1" applyProtection="1">
      <alignment horizontal="center"/>
    </xf>
    <xf numFmtId="0" fontId="29" fillId="4" borderId="7" xfId="0" applyFont="1" applyFill="1" applyBorder="1" applyAlignment="1" applyProtection="1">
      <alignment horizontal="center"/>
    </xf>
    <xf numFmtId="0" fontId="29" fillId="4" borderId="11" xfId="0" applyFont="1" applyFill="1" applyBorder="1" applyAlignment="1" applyProtection="1">
      <alignment horizontal="center"/>
    </xf>
    <xf numFmtId="0" fontId="20" fillId="3" borderId="0" xfId="3" applyFont="1" applyFill="1" applyBorder="1" applyAlignment="1" applyProtection="1">
      <alignment horizontal="center" vertical="top" wrapText="1"/>
      <protection locked="0"/>
    </xf>
    <xf numFmtId="0" fontId="27" fillId="4" borderId="10" xfId="0" applyFont="1" applyFill="1" applyBorder="1" applyAlignment="1" applyProtection="1">
      <alignment horizontal="center"/>
    </xf>
    <xf numFmtId="0" fontId="27" fillId="4" borderId="7" xfId="0" applyFont="1" applyFill="1" applyBorder="1" applyAlignment="1" applyProtection="1">
      <alignment horizontal="center"/>
    </xf>
    <xf numFmtId="0" fontId="27" fillId="4" borderId="11" xfId="0" applyFont="1" applyFill="1" applyBorder="1" applyAlignment="1" applyProtection="1">
      <alignment horizontal="center"/>
    </xf>
    <xf numFmtId="0" fontId="0" fillId="2" borderId="0" xfId="0" applyFill="1" applyAlignment="1" applyProtection="1">
      <alignment horizontal="left" wrapText="1"/>
    </xf>
  </cellXfs>
  <cellStyles count="5">
    <cellStyle name="Comma" xfId="1" builtinId="3"/>
    <cellStyle name="Currency" xfId="2" builtinId="4"/>
    <cellStyle name="Normal" xfId="0" builtinId="0"/>
    <cellStyle name="Normal 2" xfId="3"/>
    <cellStyle name="Percent" xfId="4" builtinId="5"/>
  </cellStyles>
  <dxfs count="4">
    <dxf>
      <font>
        <color theme="0"/>
      </font>
    </dxf>
    <dxf>
      <font>
        <b val="0"/>
        <i val="0"/>
        <u val="none"/>
        <color theme="0"/>
      </font>
      <border>
        <bottom/>
      </border>
    </dxf>
    <dxf>
      <font>
        <color theme="0"/>
      </font>
      <fill>
        <patternFill>
          <bgColor theme="0"/>
        </patternFill>
      </fill>
    </dxf>
    <dxf>
      <font>
        <color theme="0"/>
      </font>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3838575</xdr:colOff>
      <xdr:row>4</xdr:row>
      <xdr:rowOff>9525</xdr:rowOff>
    </xdr:from>
    <xdr:to>
      <xdr:col>2</xdr:col>
      <xdr:colOff>5629275</xdr:colOff>
      <xdr:row>7</xdr:row>
      <xdr:rowOff>142875</xdr:rowOff>
    </xdr:to>
    <xdr:pic>
      <xdr:nvPicPr>
        <xdr:cNvPr id="1040" name="Picture 2" descr="COMAG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0050" y="752475"/>
          <a:ext cx="17907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tabSelected="1" zoomScaleNormal="100" workbookViewId="0"/>
  </sheetViews>
  <sheetFormatPr defaultRowHeight="12.75" x14ac:dyDescent="0.2"/>
  <cols>
    <col min="1" max="1" width="3.28515625" style="1" customWidth="1"/>
    <col min="2" max="2" width="2.28515625" style="1" customWidth="1"/>
    <col min="3" max="3" width="97.140625" style="1" customWidth="1"/>
    <col min="4" max="4" width="2.28515625" style="1" customWidth="1"/>
    <col min="5" max="16384" width="9.140625" style="1"/>
  </cols>
  <sheetData>
    <row r="2" spans="2:4" ht="20.25" x14ac:dyDescent="0.3">
      <c r="B2" s="108" t="s">
        <v>143</v>
      </c>
      <c r="C2" s="109"/>
      <c r="D2" s="110"/>
    </row>
    <row r="3" spans="2:4" x14ac:dyDescent="0.2">
      <c r="C3" s="2" t="s">
        <v>205</v>
      </c>
    </row>
    <row r="4" spans="2:4" x14ac:dyDescent="0.2">
      <c r="C4" s="3"/>
    </row>
    <row r="5" spans="2:4" x14ac:dyDescent="0.2">
      <c r="C5" s="11" t="s">
        <v>141</v>
      </c>
    </row>
    <row r="6" spans="2:4" x14ac:dyDescent="0.2">
      <c r="C6" s="17" t="s">
        <v>146</v>
      </c>
    </row>
    <row r="7" spans="2:4" x14ac:dyDescent="0.2">
      <c r="C7" s="10" t="s">
        <v>137</v>
      </c>
    </row>
    <row r="8" spans="2:4" x14ac:dyDescent="0.2">
      <c r="C8" s="12" t="s">
        <v>138</v>
      </c>
    </row>
    <row r="9" spans="2:4" x14ac:dyDescent="0.2">
      <c r="C9" s="4" t="s">
        <v>139</v>
      </c>
    </row>
    <row r="11" spans="2:4" ht="25.5" x14ac:dyDescent="0.2">
      <c r="C11" s="7" t="s">
        <v>144</v>
      </c>
    </row>
    <row r="12" spans="2:4" s="6" customFormat="1" ht="8.25" x14ac:dyDescent="0.15"/>
    <row r="13" spans="2:4" ht="38.25" x14ac:dyDescent="0.2">
      <c r="C13" s="13" t="s">
        <v>145</v>
      </c>
    </row>
    <row r="14" spans="2:4" s="6" customFormat="1" ht="8.25" x14ac:dyDescent="0.15"/>
    <row r="15" spans="2:4" ht="25.5" x14ac:dyDescent="0.2">
      <c r="C15" s="7" t="s">
        <v>147</v>
      </c>
    </row>
    <row r="16" spans="2:4" s="6" customFormat="1" ht="8.25" x14ac:dyDescent="0.15"/>
    <row r="17" spans="2:4" ht="25.5" x14ac:dyDescent="0.2">
      <c r="C17" s="8" t="s">
        <v>142</v>
      </c>
    </row>
    <row r="18" spans="2:4" x14ac:dyDescent="0.2">
      <c r="C18" s="5"/>
    </row>
    <row r="19" spans="2:4" ht="25.5" x14ac:dyDescent="0.2">
      <c r="B19" s="15"/>
      <c r="C19" s="16" t="s">
        <v>140</v>
      </c>
      <c r="D19" s="14"/>
    </row>
    <row r="21" spans="2:4" s="9" customFormat="1" x14ac:dyDescent="0.2">
      <c r="B21" s="111"/>
      <c r="C21" s="112"/>
      <c r="D21" s="113"/>
    </row>
  </sheetData>
  <sheetProtection sheet="1" objects="1" scenarios="1"/>
  <mergeCells count="2">
    <mergeCell ref="B2:D2"/>
    <mergeCell ref="B21:D21"/>
  </mergeCells>
  <pageMargins left="0.7" right="0.7" top="0.75" bottom="0.75" header="0.3" footer="0.3"/>
  <pageSetup scale="90" orientation="portrait" r:id="rId1"/>
  <colBreaks count="1" manualBreakCount="1">
    <brk id="1" max="2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223"/>
  <sheetViews>
    <sheetView zoomScaleNormal="100" zoomScaleSheetLayoutView="100" workbookViewId="0"/>
  </sheetViews>
  <sheetFormatPr defaultRowHeight="12.75" x14ac:dyDescent="0.2"/>
  <cols>
    <col min="1" max="1" width="3.28515625" style="22" customWidth="1"/>
    <col min="2" max="2" width="2.28515625" style="22" customWidth="1"/>
    <col min="3" max="3" width="38.85546875" style="22" customWidth="1"/>
    <col min="4" max="4" width="19.28515625" style="22" customWidth="1"/>
    <col min="5" max="5" width="0.85546875" style="22" customWidth="1"/>
    <col min="6" max="6" width="15.7109375" style="22" customWidth="1"/>
    <col min="7" max="7" width="0.85546875" style="22" customWidth="1"/>
    <col min="8" max="8" width="15.7109375" style="22" customWidth="1"/>
    <col min="9" max="9" width="0.85546875" style="22" customWidth="1"/>
    <col min="10" max="10" width="15.7109375" style="22" customWidth="1"/>
    <col min="11" max="11" width="0.85546875" style="22" customWidth="1"/>
    <col min="12" max="12" width="15.7109375" style="22" customWidth="1"/>
    <col min="13" max="13" width="2.28515625" style="22" customWidth="1"/>
    <col min="14" max="16384" width="9.140625" style="22"/>
  </cols>
  <sheetData>
    <row r="2" spans="2:18" ht="20.25" x14ac:dyDescent="0.3">
      <c r="B2" s="118" t="s">
        <v>143</v>
      </c>
      <c r="C2" s="119"/>
      <c r="D2" s="119"/>
      <c r="E2" s="119"/>
      <c r="F2" s="119"/>
      <c r="G2" s="119"/>
      <c r="H2" s="119"/>
      <c r="I2" s="119"/>
      <c r="J2" s="119"/>
      <c r="K2" s="119"/>
      <c r="L2" s="119"/>
      <c r="M2" s="120"/>
    </row>
    <row r="4" spans="2:18" x14ac:dyDescent="0.2">
      <c r="C4" s="23" t="s">
        <v>188</v>
      </c>
      <c r="D4" s="24"/>
      <c r="E4" s="24"/>
      <c r="F4" s="24"/>
      <c r="G4" s="24"/>
      <c r="H4" s="24"/>
      <c r="I4" s="24"/>
      <c r="J4" s="24"/>
      <c r="K4" s="24"/>
      <c r="L4" s="24"/>
    </row>
    <row r="5" spans="2:18" s="25" customFormat="1" ht="8.25" x14ac:dyDescent="0.15">
      <c r="C5" s="26"/>
      <c r="D5" s="26"/>
      <c r="E5" s="26"/>
      <c r="F5" s="26"/>
      <c r="G5" s="26"/>
      <c r="H5" s="26"/>
      <c r="I5" s="26"/>
      <c r="J5" s="26"/>
      <c r="K5" s="26"/>
      <c r="L5" s="26"/>
    </row>
    <row r="6" spans="2:18" x14ac:dyDescent="0.2">
      <c r="C6" s="27" t="s">
        <v>148</v>
      </c>
    </row>
    <row r="7" spans="2:18" ht="15.75" customHeight="1" x14ac:dyDescent="0.2">
      <c r="C7" s="28" t="s">
        <v>0</v>
      </c>
      <c r="D7" s="19">
        <v>0.45</v>
      </c>
      <c r="F7" s="27" t="s">
        <v>182</v>
      </c>
      <c r="G7" s="29"/>
      <c r="R7" s="30"/>
    </row>
    <row r="8" spans="2:18" ht="15.75" x14ac:dyDescent="0.3">
      <c r="C8" s="28" t="s">
        <v>6</v>
      </c>
      <c r="D8" s="19">
        <v>0.49</v>
      </c>
      <c r="F8" s="27" t="s">
        <v>182</v>
      </c>
      <c r="G8" s="29"/>
      <c r="R8" s="30"/>
    </row>
    <row r="9" spans="2:18" ht="15.75" x14ac:dyDescent="0.3">
      <c r="C9" s="31" t="s">
        <v>7</v>
      </c>
      <c r="D9" s="19">
        <v>0.4</v>
      </c>
      <c r="F9" s="27" t="s">
        <v>182</v>
      </c>
      <c r="G9" s="29"/>
      <c r="L9" s="32"/>
      <c r="P9" s="30"/>
      <c r="Q9" s="30"/>
      <c r="R9" s="30"/>
    </row>
    <row r="10" spans="2:18" s="25" customFormat="1" ht="8.25" x14ac:dyDescent="0.15">
      <c r="C10" s="33"/>
      <c r="F10" s="34"/>
      <c r="G10" s="34"/>
      <c r="L10" s="35"/>
      <c r="P10" s="26"/>
      <c r="Q10" s="26"/>
      <c r="R10" s="26"/>
    </row>
    <row r="11" spans="2:18" s="27" customFormat="1" x14ac:dyDescent="0.2">
      <c r="C11" s="36" t="s">
        <v>189</v>
      </c>
      <c r="D11" s="99" t="s">
        <v>1</v>
      </c>
      <c r="F11" s="99" t="s">
        <v>181</v>
      </c>
      <c r="G11" s="29"/>
      <c r="L11" s="32"/>
      <c r="P11" s="37"/>
      <c r="Q11" s="37"/>
      <c r="R11" s="37"/>
    </row>
    <row r="12" spans="2:18" s="27" customFormat="1" ht="3" customHeight="1" x14ac:dyDescent="0.2">
      <c r="C12" s="36"/>
      <c r="D12" s="38"/>
      <c r="F12" s="38"/>
      <c r="G12" s="29"/>
      <c r="L12" s="32"/>
      <c r="P12" s="37"/>
      <c r="Q12" s="37"/>
      <c r="R12" s="37"/>
    </row>
    <row r="13" spans="2:18" x14ac:dyDescent="0.2">
      <c r="C13" s="39" t="s">
        <v>149</v>
      </c>
      <c r="D13" s="94" t="s">
        <v>71</v>
      </c>
      <c r="F13" s="104">
        <v>175</v>
      </c>
      <c r="G13" s="29"/>
      <c r="H13" s="30" t="str">
        <f>IF(D13=$C$149,"",CONCATENATE(VLOOKUP(D13,$C$150:$N$223,11,FALSE)&amp;"/acre"))</f>
        <v>bu/acre</v>
      </c>
      <c r="K13" s="40"/>
      <c r="M13" s="30"/>
      <c r="N13" s="41">
        <v>1</v>
      </c>
      <c r="O13" s="30"/>
      <c r="P13" s="30"/>
      <c r="Q13" s="30"/>
      <c r="R13" s="30"/>
    </row>
    <row r="14" spans="2:18" x14ac:dyDescent="0.2">
      <c r="C14" s="39" t="s">
        <v>150</v>
      </c>
      <c r="D14" s="94" t="s">
        <v>80</v>
      </c>
      <c r="F14" s="104">
        <v>50</v>
      </c>
      <c r="G14" s="29"/>
      <c r="H14" s="30" t="str">
        <f>IF(D14=$C$149,"",CONCATENATE(VLOOKUP(D14,$C$150:$N$223,11,FALSE)&amp;"/acre"))</f>
        <v>bu/acre</v>
      </c>
      <c r="K14" s="40"/>
      <c r="M14" s="30"/>
      <c r="N14" s="41">
        <f>IF(OR(LEFT(D14,4)="none",F14=0),0,1)</f>
        <v>1</v>
      </c>
      <c r="O14" s="30"/>
      <c r="P14" s="30"/>
      <c r="Q14" s="30"/>
      <c r="R14" s="30"/>
    </row>
    <row r="15" spans="2:18" x14ac:dyDescent="0.2">
      <c r="C15" s="39" t="s">
        <v>151</v>
      </c>
      <c r="D15" s="94" t="s">
        <v>71</v>
      </c>
      <c r="F15" s="104"/>
      <c r="G15" s="29"/>
      <c r="H15" s="30" t="str">
        <f>IF(D15=$C$149,"",CONCATENATE(VLOOKUP(D15,$C$150:$N$223,11,FALSE)&amp;"/acre"))</f>
        <v>bu/acre</v>
      </c>
      <c r="K15" s="40"/>
      <c r="M15" s="30"/>
      <c r="N15" s="41">
        <f>IF(OR(LEFT(D15,4)="none",F15=0),0,1)</f>
        <v>0</v>
      </c>
      <c r="O15" s="30"/>
      <c r="P15" s="30"/>
      <c r="Q15" s="30"/>
      <c r="R15" s="30"/>
    </row>
    <row r="16" spans="2:18" x14ac:dyDescent="0.2">
      <c r="C16" s="39" t="s">
        <v>152</v>
      </c>
      <c r="D16" s="94" t="s">
        <v>80</v>
      </c>
      <c r="F16" s="104"/>
      <c r="G16" s="29"/>
      <c r="H16" s="30" t="str">
        <f>IF(D16=$C$149,"",CONCATENATE(VLOOKUP(D16,$C$150:$N$223,11,FALSE)&amp;"/acre"))</f>
        <v>bu/acre</v>
      </c>
      <c r="K16" s="40"/>
      <c r="M16" s="30"/>
      <c r="N16" s="41">
        <f>IF(OR(LEFT(D16,4)="none",F16=0),0,1)</f>
        <v>0</v>
      </c>
      <c r="O16" s="30"/>
      <c r="P16" s="30"/>
      <c r="Q16" s="30"/>
      <c r="R16" s="30"/>
    </row>
    <row r="17" spans="3:18" s="25" customFormat="1" ht="8.25" x14ac:dyDescent="0.15">
      <c r="C17" s="42"/>
      <c r="F17" s="34"/>
      <c r="G17" s="34"/>
      <c r="J17" s="43"/>
      <c r="K17" s="43"/>
      <c r="L17" s="26"/>
      <c r="M17" s="26"/>
      <c r="N17" s="44"/>
      <c r="O17" s="26"/>
      <c r="P17" s="26"/>
      <c r="Q17" s="26"/>
      <c r="R17" s="26"/>
    </row>
    <row r="18" spans="3:18" x14ac:dyDescent="0.2">
      <c r="C18" s="23" t="s">
        <v>194</v>
      </c>
      <c r="D18" s="24"/>
      <c r="E18" s="24"/>
      <c r="F18" s="24"/>
      <c r="G18" s="24"/>
      <c r="H18" s="24"/>
      <c r="I18" s="24"/>
      <c r="J18" s="24"/>
      <c r="K18" s="24"/>
      <c r="L18" s="24"/>
      <c r="N18" s="45">
        <f>SUM(N13:N16)</f>
        <v>2</v>
      </c>
      <c r="O18" s="95"/>
    </row>
    <row r="19" spans="3:18" s="25" customFormat="1" ht="8.25" x14ac:dyDescent="0.15">
      <c r="C19" s="26"/>
      <c r="D19" s="26"/>
      <c r="E19" s="26"/>
      <c r="F19" s="26"/>
      <c r="G19" s="26"/>
      <c r="H19" s="26"/>
      <c r="I19" s="26"/>
      <c r="J19" s="26"/>
      <c r="K19" s="26"/>
      <c r="L19" s="26"/>
      <c r="O19" s="96"/>
    </row>
    <row r="20" spans="3:18" s="27" customFormat="1" x14ac:dyDescent="0.2">
      <c r="C20" s="37" t="s">
        <v>195</v>
      </c>
      <c r="D20" s="94" t="s">
        <v>197</v>
      </c>
      <c r="E20" s="37"/>
      <c r="F20" s="28"/>
      <c r="H20" s="28"/>
      <c r="I20" s="37"/>
      <c r="J20" s="37"/>
      <c r="K20" s="37"/>
      <c r="L20" s="37"/>
      <c r="N20" s="95" t="s">
        <v>196</v>
      </c>
    </row>
    <row r="21" spans="3:18" s="25" customFormat="1" ht="8.25" x14ac:dyDescent="0.15">
      <c r="C21" s="26"/>
      <c r="D21" s="26"/>
      <c r="E21" s="26"/>
      <c r="F21" s="26"/>
      <c r="G21" s="26"/>
      <c r="H21" s="26"/>
      <c r="I21" s="26"/>
      <c r="J21" s="26"/>
      <c r="K21" s="26"/>
      <c r="L21" s="26"/>
      <c r="N21" s="96" t="s">
        <v>197</v>
      </c>
    </row>
    <row r="22" spans="3:18" x14ac:dyDescent="0.2">
      <c r="C22" s="27" t="s">
        <v>200</v>
      </c>
      <c r="D22" s="117" t="s">
        <v>30</v>
      </c>
      <c r="E22" s="117"/>
      <c r="F22" s="117"/>
      <c r="G22" s="29"/>
      <c r="K22" s="29"/>
      <c r="N22" s="95"/>
    </row>
    <row r="23" spans="3:18" s="25" customFormat="1" ht="8.25" x14ac:dyDescent="0.15">
      <c r="D23" s="34"/>
      <c r="E23" s="34"/>
      <c r="F23" s="34"/>
      <c r="G23" s="34"/>
      <c r="J23" s="34"/>
      <c r="K23" s="34"/>
      <c r="L23" s="26"/>
      <c r="N23" s="96" t="s">
        <v>198</v>
      </c>
    </row>
    <row r="24" spans="3:18" x14ac:dyDescent="0.2">
      <c r="C24" s="27" t="s">
        <v>183</v>
      </c>
      <c r="D24" s="105">
        <v>500</v>
      </c>
      <c r="E24" s="29"/>
      <c r="F24" s="94" t="s">
        <v>201</v>
      </c>
      <c r="G24" s="29"/>
      <c r="J24" s="29"/>
      <c r="K24" s="29"/>
      <c r="L24" s="30"/>
      <c r="N24" s="96" t="s">
        <v>199</v>
      </c>
    </row>
    <row r="25" spans="3:18" s="25" customFormat="1" ht="8.25" x14ac:dyDescent="0.15">
      <c r="D25" s="34"/>
      <c r="E25" s="34"/>
      <c r="F25" s="34"/>
      <c r="G25" s="34"/>
      <c r="J25" s="46"/>
      <c r="K25" s="46"/>
      <c r="L25" s="26"/>
      <c r="N25" s="96"/>
    </row>
    <row r="26" spans="3:18" x14ac:dyDescent="0.2">
      <c r="C26" s="22" t="s">
        <v>8</v>
      </c>
      <c r="D26" s="94" t="s">
        <v>9</v>
      </c>
      <c r="E26" s="29"/>
      <c r="G26" s="29"/>
      <c r="N26" s="96" t="s">
        <v>201</v>
      </c>
    </row>
    <row r="27" spans="3:18" x14ac:dyDescent="0.2">
      <c r="N27" s="95" t="s">
        <v>202</v>
      </c>
    </row>
    <row r="28" spans="3:18" s="37" customFormat="1" x14ac:dyDescent="0.2">
      <c r="C28" s="47" t="s">
        <v>173</v>
      </c>
      <c r="D28" s="23"/>
      <c r="E28" s="23"/>
      <c r="F28" s="23"/>
      <c r="G28" s="23"/>
      <c r="H28" s="23"/>
      <c r="I28" s="23"/>
      <c r="J28" s="23"/>
      <c r="K28" s="23"/>
      <c r="L28" s="23"/>
      <c r="O28" s="97"/>
    </row>
    <row r="29" spans="3:18" s="52" customFormat="1" ht="5.25" x14ac:dyDescent="0.15">
      <c r="C29" s="51"/>
      <c r="O29" s="98"/>
    </row>
    <row r="30" spans="3:18" s="37" customFormat="1" ht="15.75" x14ac:dyDescent="0.3">
      <c r="C30" s="36"/>
      <c r="E30" s="49"/>
      <c r="F30" s="99" t="s">
        <v>170</v>
      </c>
      <c r="G30" s="49"/>
      <c r="H30" s="99" t="s">
        <v>3</v>
      </c>
      <c r="I30" s="50"/>
      <c r="J30" s="99" t="s">
        <v>171</v>
      </c>
      <c r="K30" s="49"/>
      <c r="L30" s="99" t="s">
        <v>172</v>
      </c>
    </row>
    <row r="31" spans="3:18" s="52" customFormat="1" ht="3" customHeight="1" x14ac:dyDescent="0.15">
      <c r="C31" s="51"/>
      <c r="E31" s="53"/>
      <c r="F31" s="54"/>
      <c r="G31" s="53"/>
      <c r="H31" s="54"/>
      <c r="I31" s="54"/>
      <c r="J31" s="54"/>
      <c r="K31" s="53"/>
      <c r="L31" s="54"/>
    </row>
    <row r="32" spans="3:18" s="30" customFormat="1" x14ac:dyDescent="0.2">
      <c r="C32" s="30" t="s">
        <v>191</v>
      </c>
      <c r="D32" s="30" t="str">
        <f>IF(D20=N20,CONCATENATE("lbs/",F24),"")</f>
        <v/>
      </c>
      <c r="E32" s="29"/>
      <c r="F32" s="94">
        <v>24</v>
      </c>
      <c r="G32" s="29"/>
      <c r="H32" s="94">
        <v>36</v>
      </c>
      <c r="I32" s="29"/>
      <c r="J32" s="94">
        <v>25</v>
      </c>
      <c r="K32" s="29"/>
      <c r="L32" s="94">
        <v>22</v>
      </c>
    </row>
    <row r="33" spans="3:18" x14ac:dyDescent="0.2">
      <c r="P33" s="30"/>
    </row>
    <row r="34" spans="3:18" x14ac:dyDescent="0.2">
      <c r="C34" s="47" t="s">
        <v>176</v>
      </c>
      <c r="D34" s="23"/>
      <c r="E34" s="23"/>
      <c r="F34" s="23"/>
      <c r="G34" s="23"/>
      <c r="H34" s="23"/>
      <c r="I34" s="23"/>
      <c r="J34" s="23"/>
      <c r="K34" s="23"/>
      <c r="L34" s="23"/>
      <c r="P34" s="30"/>
      <c r="Q34" s="30"/>
      <c r="R34" s="30"/>
    </row>
    <row r="35" spans="3:18" s="25" customFormat="1" ht="8.25" x14ac:dyDescent="0.15">
      <c r="C35" s="48"/>
      <c r="D35" s="26"/>
      <c r="E35" s="26"/>
      <c r="F35" s="26"/>
      <c r="G35" s="26"/>
      <c r="H35" s="26"/>
      <c r="I35" s="26"/>
      <c r="J35" s="26"/>
      <c r="K35" s="26"/>
      <c r="L35" s="26"/>
      <c r="P35" s="26"/>
      <c r="Q35" s="26"/>
      <c r="R35" s="26"/>
    </row>
    <row r="36" spans="3:18" ht="15.75" x14ac:dyDescent="0.3">
      <c r="C36" s="30"/>
      <c r="D36" s="99" t="s">
        <v>5</v>
      </c>
      <c r="E36" s="55"/>
      <c r="F36" s="50" t="s">
        <v>4</v>
      </c>
      <c r="G36" s="55"/>
      <c r="H36" s="50" t="s">
        <v>3</v>
      </c>
      <c r="I36" s="55"/>
      <c r="J36" s="99" t="s">
        <v>6</v>
      </c>
      <c r="K36" s="55"/>
      <c r="L36" s="99" t="s">
        <v>7</v>
      </c>
    </row>
    <row r="37" spans="3:18" ht="12.75" customHeight="1" x14ac:dyDescent="0.2">
      <c r="C37" s="56" t="str">
        <f>CONCATENATE("Manure Nutrient Content: lbs/"&amp;F24)</f>
        <v>Manure Nutrient Content: lbs/1,000 gallons</v>
      </c>
      <c r="D37" s="57">
        <f>H37-F37</f>
        <v>17</v>
      </c>
      <c r="E37" s="30"/>
      <c r="F37" s="100">
        <f>IF(D20=N20,F32,VLOOKUP($D$22,$C$92:$J$144,4,FALSE))</f>
        <v>33</v>
      </c>
      <c r="G37" s="30"/>
      <c r="H37" s="100">
        <f>IF(D20=N20,H32,VLOOKUP($D$22,$C$92:$J$144,2,FALSE))</f>
        <v>50</v>
      </c>
      <c r="I37" s="30"/>
      <c r="J37" s="58">
        <f>IF(D20=N20,J32,VLOOKUP($D$22,$C$92:$J$144,6,FALSE))</f>
        <v>42</v>
      </c>
      <c r="K37" s="30"/>
      <c r="L37" s="58">
        <f>IF(D20=N20,L32,VLOOKUP($D$22,$C$92:$J$144,8,FALSE))</f>
        <v>30</v>
      </c>
    </row>
    <row r="38" spans="3:18" ht="12.75" customHeight="1" x14ac:dyDescent="0.2">
      <c r="C38" s="56" t="s">
        <v>190</v>
      </c>
      <c r="D38" s="20">
        <v>0.5</v>
      </c>
      <c r="E38" s="30"/>
      <c r="F38" s="59">
        <f>VLOOKUP(D26,O149:P151,2,FALSE)</f>
        <v>0.9</v>
      </c>
      <c r="G38" s="30"/>
      <c r="H38" s="58"/>
      <c r="I38" s="29"/>
      <c r="J38" s="21">
        <v>1</v>
      </c>
      <c r="K38" s="29"/>
      <c r="L38" s="21">
        <v>1</v>
      </c>
    </row>
    <row r="39" spans="3:18" x14ac:dyDescent="0.2">
      <c r="C39" s="22" t="str">
        <f>CONCATENATE("Available Nutrients: lbs/",F24)</f>
        <v>Available Nutrients: lbs/1,000 gallons</v>
      </c>
      <c r="D39" s="57">
        <f>D37*D38</f>
        <v>8.5</v>
      </c>
      <c r="E39" s="30"/>
      <c r="F39" s="58">
        <f>F37*F38</f>
        <v>29.7</v>
      </c>
      <c r="G39" s="30"/>
      <c r="H39" s="58">
        <f>F39+D39</f>
        <v>38.200000000000003</v>
      </c>
      <c r="I39" s="30"/>
      <c r="J39" s="58">
        <f>J37*J38</f>
        <v>42</v>
      </c>
      <c r="K39" s="30"/>
      <c r="L39" s="58">
        <f>L37*L38</f>
        <v>30</v>
      </c>
    </row>
    <row r="40" spans="3:18" s="25" customFormat="1" ht="8.25" x14ac:dyDescent="0.15">
      <c r="D40" s="26"/>
      <c r="E40" s="26"/>
      <c r="F40" s="26"/>
      <c r="G40" s="26"/>
      <c r="H40" s="26"/>
      <c r="I40" s="26"/>
      <c r="J40" s="26"/>
      <c r="K40" s="26"/>
      <c r="L40" s="26"/>
    </row>
    <row r="41" spans="3:18" x14ac:dyDescent="0.2">
      <c r="C41" s="27" t="s">
        <v>169</v>
      </c>
      <c r="D41" s="30"/>
      <c r="E41" s="30"/>
      <c r="F41" s="30"/>
      <c r="G41" s="30"/>
      <c r="H41" s="30"/>
      <c r="I41" s="30"/>
      <c r="J41" s="30"/>
      <c r="K41" s="30"/>
      <c r="L41" s="30"/>
    </row>
    <row r="42" spans="3:18" x14ac:dyDescent="0.2">
      <c r="C42" s="60" t="str">
        <f>D13&amp;" (lbs/acre)"</f>
        <v>Corn Grain (lbs/acre)</v>
      </c>
      <c r="D42" s="30"/>
      <c r="E42" s="30"/>
      <c r="F42" s="61" t="str">
        <f>IF(VLOOKUP(D13,$C$149:$L$223,10,FALSE)=1,"Legume","")</f>
        <v/>
      </c>
      <c r="G42" s="61"/>
      <c r="H42" s="58">
        <f>VLOOKUP($D$13,$C$150:$J$223,2,FALSE)*$F$13</f>
        <v>117.25</v>
      </c>
      <c r="I42" s="30"/>
      <c r="J42" s="62">
        <f>VLOOKUP($D$13,$C$150:$J$223,4,FALSE)*$F$13</f>
        <v>61.249999999999993</v>
      </c>
      <c r="K42" s="30"/>
      <c r="L42" s="62">
        <f>VLOOKUP($D$13,$C$150:$J$223,6,FALSE)*$F$13</f>
        <v>43.75</v>
      </c>
    </row>
    <row r="43" spans="3:18" x14ac:dyDescent="0.2">
      <c r="C43" s="60" t="str">
        <f>D14&amp;" (lbs/acre)"</f>
        <v>Soybeans Grain (lbs/acre)</v>
      </c>
      <c r="D43" s="30"/>
      <c r="E43" s="30"/>
      <c r="F43" s="61"/>
      <c r="G43" s="61"/>
      <c r="H43" s="30"/>
      <c r="I43" s="30"/>
      <c r="J43" s="62">
        <f>VLOOKUP($D$14,$C$149:$J$223,4,FALSE)*$F$14</f>
        <v>36.5</v>
      </c>
      <c r="K43" s="30"/>
      <c r="L43" s="62">
        <f>VLOOKUP($D$14,$C$149:$J$223,6,FALSE)*$F$14</f>
        <v>60</v>
      </c>
    </row>
    <row r="44" spans="3:18" x14ac:dyDescent="0.2">
      <c r="C44" s="60" t="str">
        <f>D15&amp;" (lbs/acre)"</f>
        <v>Corn Grain (lbs/acre)</v>
      </c>
      <c r="D44" s="30"/>
      <c r="E44" s="30"/>
      <c r="F44" s="61"/>
      <c r="G44" s="61"/>
      <c r="H44" s="30"/>
      <c r="I44" s="30"/>
      <c r="J44" s="62">
        <f>VLOOKUP($D$15,$C$149:$J$223,4,FALSE)*$F$15</f>
        <v>0</v>
      </c>
      <c r="K44" s="30"/>
      <c r="L44" s="62">
        <f>VLOOKUP($D$15,$C$149:$J$223,6,FALSE)*$F$15</f>
        <v>0</v>
      </c>
    </row>
    <row r="45" spans="3:18" x14ac:dyDescent="0.2">
      <c r="C45" s="60" t="str">
        <f>D16&amp;" (lbs/acre)"</f>
        <v>Soybeans Grain (lbs/acre)</v>
      </c>
      <c r="D45" s="30"/>
      <c r="E45" s="30"/>
      <c r="F45" s="61"/>
      <c r="G45" s="61"/>
      <c r="H45" s="30"/>
      <c r="I45" s="30"/>
      <c r="J45" s="62">
        <f>VLOOKUP($D$16,$C$149:$J$223,4,FALSE)*$F$16</f>
        <v>0</v>
      </c>
      <c r="K45" s="30"/>
      <c r="L45" s="62">
        <f>VLOOKUP($D$16,$C$149:$J$223,6,FALSE)*$F$16</f>
        <v>0</v>
      </c>
    </row>
    <row r="46" spans="3:18" x14ac:dyDescent="0.2">
      <c r="C46" s="30" t="s">
        <v>126</v>
      </c>
      <c r="D46" s="30"/>
      <c r="E46" s="30"/>
      <c r="F46" s="61" t="str">
        <f>IF(OR(F42="Legume",F43="Legume",F45="Legume"),"Note: legumes need no N","")</f>
        <v/>
      </c>
      <c r="G46" s="61"/>
      <c r="H46" s="58">
        <f>SUM(H42:H45)</f>
        <v>117.25</v>
      </c>
      <c r="I46" s="30"/>
      <c r="J46" s="62">
        <f>SUM(J42:J45)</f>
        <v>97.75</v>
      </c>
      <c r="K46" s="30"/>
      <c r="L46" s="62">
        <f>SUM(L42:L45)</f>
        <v>103.75</v>
      </c>
    </row>
    <row r="47" spans="3:18" s="25" customFormat="1" ht="8.25" x14ac:dyDescent="0.15">
      <c r="C47" s="26"/>
      <c r="D47" s="26"/>
      <c r="E47" s="26"/>
      <c r="F47" s="63"/>
      <c r="G47" s="63"/>
      <c r="H47" s="26"/>
      <c r="I47" s="26"/>
      <c r="J47" s="26"/>
      <c r="K47" s="26"/>
      <c r="L47" s="26"/>
    </row>
    <row r="48" spans="3:18" x14ac:dyDescent="0.2">
      <c r="C48" s="30" t="s">
        <v>12</v>
      </c>
      <c r="D48" s="30"/>
      <c r="E48" s="30"/>
      <c r="F48" s="61"/>
      <c r="G48" s="61"/>
      <c r="H48" s="18">
        <v>100</v>
      </c>
      <c r="I48" s="30"/>
      <c r="J48" s="18">
        <v>107</v>
      </c>
      <c r="K48" s="30"/>
      <c r="L48" s="18">
        <v>116</v>
      </c>
    </row>
    <row r="49" spans="3:14" x14ac:dyDescent="0.2">
      <c r="C49" s="64" t="s">
        <v>185</v>
      </c>
      <c r="D49" s="30"/>
      <c r="E49" s="30"/>
      <c r="F49" s="61"/>
      <c r="G49" s="61"/>
      <c r="H49" s="65"/>
      <c r="I49" s="30"/>
      <c r="J49" s="65"/>
      <c r="K49" s="30"/>
      <c r="L49" s="65"/>
    </row>
    <row r="50" spans="3:14" ht="15.75" x14ac:dyDescent="0.3">
      <c r="C50" s="66" t="s">
        <v>203</v>
      </c>
      <c r="D50" s="30"/>
      <c r="E50" s="30"/>
      <c r="F50" s="61"/>
      <c r="G50" s="61"/>
      <c r="H50" s="65"/>
      <c r="I50" s="30"/>
      <c r="J50" s="65"/>
      <c r="K50" s="30"/>
      <c r="L50" s="65"/>
    </row>
    <row r="51" spans="3:14" ht="6" customHeight="1" x14ac:dyDescent="0.2">
      <c r="C51" s="30"/>
      <c r="D51" s="30"/>
      <c r="E51" s="30"/>
      <c r="F51" s="61"/>
      <c r="G51" s="61"/>
      <c r="H51" s="30"/>
      <c r="I51" s="30"/>
      <c r="J51" s="29"/>
      <c r="K51" s="30"/>
      <c r="L51" s="29"/>
    </row>
    <row r="52" spans="3:14" x14ac:dyDescent="0.2">
      <c r="C52" s="121" t="str">
        <f>CONCATENATE("Quantity of Manure Needed to Meet Desired Nutrient Application: ",F24)</f>
        <v>Quantity of Manure Needed to Meet Desired Nutrient Application: 1,000 gallons</v>
      </c>
      <c r="D52" s="121"/>
      <c r="E52" s="121"/>
      <c r="F52" s="121"/>
      <c r="G52" s="67"/>
      <c r="H52" s="68">
        <f>H48/H39</f>
        <v>2.6178010471204187</v>
      </c>
      <c r="I52" s="69"/>
      <c r="J52" s="68">
        <f>J48/J39</f>
        <v>2.5476190476190474</v>
      </c>
      <c r="K52" s="69"/>
      <c r="L52" s="68">
        <f>L48/L39</f>
        <v>3.8666666666666667</v>
      </c>
      <c r="N52" s="106">
        <f>MIN(H52:L52)</f>
        <v>2.5476190476190474</v>
      </c>
    </row>
    <row r="53" spans="3:14" s="70" customFormat="1" ht="5.25" x14ac:dyDescent="0.15">
      <c r="C53" s="71"/>
      <c r="D53" s="71"/>
      <c r="E53" s="71"/>
      <c r="F53" s="71"/>
      <c r="G53" s="72"/>
      <c r="H53" s="73"/>
      <c r="I53" s="74"/>
      <c r="J53" s="73"/>
      <c r="K53" s="74"/>
      <c r="L53" s="73"/>
    </row>
    <row r="54" spans="3:14" x14ac:dyDescent="0.2">
      <c r="C54" s="30" t="str">
        <f>CONCATENATE("Quantity to Apply: ",F24)</f>
        <v>Quantity to Apply: 1,000 gallons</v>
      </c>
      <c r="E54" s="30"/>
      <c r="H54" s="18">
        <v>2.6</v>
      </c>
      <c r="I54" s="30"/>
      <c r="J54" s="58">
        <f>$H$54</f>
        <v>2.6</v>
      </c>
      <c r="K54" s="30"/>
      <c r="L54" s="58">
        <f>$H$54</f>
        <v>2.6</v>
      </c>
    </row>
    <row r="55" spans="3:14" s="70" customFormat="1" ht="5.25" x14ac:dyDescent="0.15">
      <c r="C55" s="52"/>
      <c r="E55" s="52"/>
      <c r="H55" s="75"/>
      <c r="I55" s="52"/>
      <c r="J55" s="76"/>
      <c r="K55" s="52"/>
      <c r="L55" s="76"/>
    </row>
    <row r="56" spans="3:14" x14ac:dyDescent="0.2">
      <c r="C56" s="37" t="s">
        <v>187</v>
      </c>
      <c r="E56" s="30"/>
      <c r="F56" s="30"/>
      <c r="G56" s="30"/>
      <c r="H56" s="62">
        <f>H54*H39</f>
        <v>99.320000000000007</v>
      </c>
      <c r="I56" s="77"/>
      <c r="J56" s="62">
        <f>J54*J39</f>
        <v>109.2</v>
      </c>
      <c r="K56" s="77"/>
      <c r="L56" s="62">
        <f>L54*L39</f>
        <v>78</v>
      </c>
    </row>
    <row r="57" spans="3:14" s="70" customFormat="1" ht="5.25" x14ac:dyDescent="0.15">
      <c r="C57" s="52"/>
      <c r="E57" s="52"/>
      <c r="F57" s="52"/>
      <c r="G57" s="52"/>
      <c r="H57" s="78"/>
      <c r="I57" s="79"/>
      <c r="J57" s="78"/>
      <c r="K57" s="79"/>
      <c r="L57" s="78"/>
    </row>
    <row r="58" spans="3:14" x14ac:dyDescent="0.2">
      <c r="C58" s="37" t="s">
        <v>186</v>
      </c>
      <c r="E58" s="30"/>
      <c r="F58" s="30"/>
      <c r="G58" s="30"/>
      <c r="H58" s="62">
        <f>MIN(H56,H48)</f>
        <v>99.320000000000007</v>
      </c>
      <c r="I58" s="77"/>
      <c r="J58" s="62">
        <f>MIN(J56,J48)</f>
        <v>107</v>
      </c>
      <c r="K58" s="30"/>
      <c r="L58" s="62">
        <f>MIN(L56,L48)</f>
        <v>78</v>
      </c>
    </row>
    <row r="59" spans="3:14" s="70" customFormat="1" ht="5.25" x14ac:dyDescent="0.15">
      <c r="C59" s="52"/>
      <c r="E59" s="52"/>
      <c r="F59" s="52"/>
      <c r="G59" s="52"/>
      <c r="H59" s="76"/>
      <c r="I59" s="52"/>
      <c r="J59" s="76"/>
      <c r="K59" s="52"/>
      <c r="L59" s="76"/>
    </row>
    <row r="60" spans="3:14" x14ac:dyDescent="0.2">
      <c r="C60" s="23" t="s">
        <v>184</v>
      </c>
      <c r="D60" s="24"/>
      <c r="E60" s="101"/>
      <c r="F60" s="101"/>
      <c r="G60" s="101"/>
      <c r="H60" s="102">
        <f>H58*D7</f>
        <v>44.694000000000003</v>
      </c>
      <c r="I60" s="103"/>
      <c r="J60" s="102">
        <f>J58*D8</f>
        <v>52.43</v>
      </c>
      <c r="K60" s="103"/>
      <c r="L60" s="102">
        <f>L58*D9</f>
        <v>31.200000000000003</v>
      </c>
    </row>
    <row r="61" spans="3:14" s="80" customFormat="1" ht="6" x14ac:dyDescent="0.15">
      <c r="C61" s="81"/>
      <c r="D61" s="81"/>
      <c r="E61" s="82"/>
      <c r="F61" s="82"/>
      <c r="G61" s="82"/>
      <c r="H61" s="83"/>
      <c r="I61" s="84"/>
      <c r="J61" s="83"/>
      <c r="K61" s="84"/>
      <c r="L61" s="83"/>
    </row>
    <row r="62" spans="3:14" x14ac:dyDescent="0.2">
      <c r="C62" s="37" t="str">
        <f>CONCATENATE(N18&amp;"-year fertilizer value of manure - $"&amp;ROUND(SUM(E60:L60),2)&amp;" per acre or $"&amp;ROUND(SUM(E60:L60)/H54,2)&amp;" per "&amp;IF(F24="1,000 gallons","1,000 gallons","ton"))</f>
        <v>2-year fertilizer value of manure - $128.32 per acre or $49.36 per 1,000 gallons</v>
      </c>
      <c r="D62" s="85"/>
      <c r="E62" s="85"/>
      <c r="F62" s="85"/>
      <c r="G62" s="85"/>
      <c r="H62" s="85"/>
      <c r="I62" s="85"/>
      <c r="J62" s="85"/>
      <c r="K62" s="85"/>
      <c r="L62" s="85"/>
    </row>
    <row r="63" spans="3:14" s="80" customFormat="1" ht="6" x14ac:dyDescent="0.15"/>
    <row r="64" spans="3:14" x14ac:dyDescent="0.2">
      <c r="C64" s="27" t="str">
        <f>CONCATENATE("Potential value of one year's manure applied according to a "&amp;N18&amp;" year banking program -  $"&amp;ROUND(SUM(E60:L60)/H54*D24,2))</f>
        <v>Potential value of one year's manure applied according to a 2 year banking program -  $24677.69</v>
      </c>
    </row>
    <row r="65" spans="2:13" s="80" customFormat="1" ht="6" x14ac:dyDescent="0.15"/>
    <row r="66" spans="2:13" x14ac:dyDescent="0.2">
      <c r="C66" s="27" t="str">
        <f>CONCATENATE("Number of acres needed annually at the chosen application rate -  "&amp;ROUND(1/H54*D24,0)&amp;" acres")</f>
        <v>Number of acres needed annually at the chosen application rate -  192 acres</v>
      </c>
    </row>
    <row r="67" spans="2:13" s="80" customFormat="1" ht="6" x14ac:dyDescent="0.15">
      <c r="C67" s="86"/>
    </row>
    <row r="68" spans="2:13" s="27" customFormat="1" x14ac:dyDescent="0.2">
      <c r="B68" s="114"/>
      <c r="C68" s="115"/>
      <c r="D68" s="115"/>
      <c r="E68" s="115"/>
      <c r="F68" s="115"/>
      <c r="G68" s="115"/>
      <c r="H68" s="115"/>
      <c r="I68" s="115"/>
      <c r="J68" s="115"/>
      <c r="K68" s="115"/>
      <c r="L68" s="115"/>
      <c r="M68" s="116"/>
    </row>
    <row r="69" spans="2:13" x14ac:dyDescent="0.2">
      <c r="C69" s="87"/>
    </row>
    <row r="70" spans="2:13" x14ac:dyDescent="0.2">
      <c r="C70" s="87"/>
    </row>
    <row r="71" spans="2:13" x14ac:dyDescent="0.2">
      <c r="C71" s="87"/>
    </row>
    <row r="72" spans="2:13" x14ac:dyDescent="0.2">
      <c r="C72" s="87"/>
    </row>
    <row r="73" spans="2:13" x14ac:dyDescent="0.2">
      <c r="C73" s="87"/>
    </row>
    <row r="74" spans="2:13" x14ac:dyDescent="0.2">
      <c r="C74" s="87"/>
    </row>
    <row r="75" spans="2:13" x14ac:dyDescent="0.2">
      <c r="C75" s="87"/>
    </row>
    <row r="76" spans="2:13" x14ac:dyDescent="0.2">
      <c r="C76" s="87"/>
    </row>
    <row r="77" spans="2:13" x14ac:dyDescent="0.2">
      <c r="C77" s="87"/>
    </row>
    <row r="78" spans="2:13" x14ac:dyDescent="0.2">
      <c r="C78" s="87"/>
    </row>
    <row r="79" spans="2:13" x14ac:dyDescent="0.2">
      <c r="C79" s="87"/>
    </row>
    <row r="80" spans="2:13" x14ac:dyDescent="0.2">
      <c r="C80" s="87"/>
    </row>
    <row r="81" spans="1:13" x14ac:dyDescent="0.2">
      <c r="C81" s="87"/>
    </row>
    <row r="82" spans="1:13" x14ac:dyDescent="0.2">
      <c r="C82" s="87"/>
    </row>
    <row r="83" spans="1:13" x14ac:dyDescent="0.2">
      <c r="C83" s="87"/>
    </row>
    <row r="84" spans="1:13" x14ac:dyDescent="0.2">
      <c r="C84" s="87"/>
    </row>
    <row r="85" spans="1:13" x14ac:dyDescent="0.2">
      <c r="C85" s="87"/>
    </row>
    <row r="86" spans="1:13" x14ac:dyDescent="0.2">
      <c r="C86" s="87"/>
    </row>
    <row r="87" spans="1:13" x14ac:dyDescent="0.2">
      <c r="C87" s="87"/>
    </row>
    <row r="88" spans="1:13" x14ac:dyDescent="0.2">
      <c r="C88" s="87"/>
    </row>
    <row r="89" spans="1:13" x14ac:dyDescent="0.2">
      <c r="C89" s="87"/>
    </row>
    <row r="92" spans="1:13" x14ac:dyDescent="0.2">
      <c r="C92" s="87" t="s">
        <v>130</v>
      </c>
    </row>
    <row r="93" spans="1:13" ht="15.75" x14ac:dyDescent="0.3">
      <c r="C93" s="88" t="s">
        <v>16</v>
      </c>
      <c r="D93" s="88" t="s">
        <v>3</v>
      </c>
      <c r="E93" s="88"/>
      <c r="F93" s="88" t="s">
        <v>17</v>
      </c>
      <c r="G93" s="88"/>
      <c r="H93" s="88" t="s">
        <v>6</v>
      </c>
      <c r="I93" s="88"/>
      <c r="J93" s="88" t="s">
        <v>7</v>
      </c>
      <c r="K93" s="89"/>
    </row>
    <row r="95" spans="1:13" x14ac:dyDescent="0.2">
      <c r="A95" s="22">
        <v>14</v>
      </c>
      <c r="C95" s="22" t="s">
        <v>25</v>
      </c>
      <c r="D95" s="22">
        <v>20</v>
      </c>
      <c r="F95" s="22">
        <v>7</v>
      </c>
      <c r="H95" s="22">
        <v>16</v>
      </c>
      <c r="J95" s="22">
        <v>24</v>
      </c>
      <c r="L95" s="27" t="s">
        <v>174</v>
      </c>
      <c r="M95" s="22" t="s">
        <v>177</v>
      </c>
    </row>
    <row r="96" spans="1:13" x14ac:dyDescent="0.2">
      <c r="A96" s="22">
        <v>42</v>
      </c>
      <c r="C96" s="22" t="s">
        <v>55</v>
      </c>
      <c r="D96" s="22">
        <v>7</v>
      </c>
      <c r="F96" s="22">
        <v>3</v>
      </c>
      <c r="H96" s="22">
        <v>4</v>
      </c>
      <c r="J96" s="22">
        <v>7</v>
      </c>
      <c r="L96" s="27" t="s">
        <v>175</v>
      </c>
      <c r="M96" s="22" t="s">
        <v>128</v>
      </c>
    </row>
    <row r="97" spans="1:15" x14ac:dyDescent="0.2">
      <c r="A97" s="22">
        <v>29</v>
      </c>
      <c r="C97" s="22" t="s">
        <v>42</v>
      </c>
      <c r="D97" s="22">
        <v>3</v>
      </c>
      <c r="F97" s="22">
        <v>2</v>
      </c>
      <c r="H97" s="22">
        <v>7</v>
      </c>
      <c r="J97" s="22">
        <v>7</v>
      </c>
      <c r="L97" s="22" t="s">
        <v>174</v>
      </c>
      <c r="M97" s="22" t="s">
        <v>177</v>
      </c>
      <c r="O97" s="22" t="s">
        <v>131</v>
      </c>
    </row>
    <row r="98" spans="1:15" x14ac:dyDescent="0.2">
      <c r="A98" s="22">
        <v>15</v>
      </c>
      <c r="C98" s="22" t="s">
        <v>34</v>
      </c>
      <c r="D98" s="22">
        <v>27</v>
      </c>
      <c r="F98" s="22">
        <v>8</v>
      </c>
      <c r="H98" s="22">
        <v>18</v>
      </c>
      <c r="J98" s="22">
        <v>24</v>
      </c>
      <c r="L98" s="22" t="s">
        <v>174</v>
      </c>
      <c r="M98" s="22" t="s">
        <v>177</v>
      </c>
    </row>
    <row r="99" spans="1:15" x14ac:dyDescent="0.2">
      <c r="A99" s="22">
        <v>43</v>
      </c>
      <c r="C99" s="22" t="s">
        <v>63</v>
      </c>
      <c r="D99" s="22">
        <v>9</v>
      </c>
      <c r="F99" s="22">
        <v>3</v>
      </c>
      <c r="H99" s="22">
        <v>4</v>
      </c>
      <c r="J99" s="22">
        <v>8</v>
      </c>
      <c r="L99" s="22" t="s">
        <v>175</v>
      </c>
      <c r="M99" s="22" t="s">
        <v>128</v>
      </c>
    </row>
    <row r="100" spans="1:15" x14ac:dyDescent="0.2">
      <c r="A100" s="22">
        <v>16</v>
      </c>
      <c r="C100" s="22" t="s">
        <v>35</v>
      </c>
      <c r="D100" s="22">
        <v>29</v>
      </c>
      <c r="F100" s="22">
        <v>8</v>
      </c>
      <c r="H100" s="22">
        <v>18</v>
      </c>
      <c r="J100" s="22">
        <v>26</v>
      </c>
      <c r="L100" s="22" t="s">
        <v>174</v>
      </c>
      <c r="M100" s="22" t="s">
        <v>177</v>
      </c>
    </row>
    <row r="101" spans="1:15" x14ac:dyDescent="0.2">
      <c r="A101" s="22">
        <v>44</v>
      </c>
      <c r="C101" s="22" t="s">
        <v>56</v>
      </c>
      <c r="D101" s="22">
        <v>11</v>
      </c>
      <c r="F101" s="22">
        <v>4</v>
      </c>
      <c r="H101" s="22">
        <v>7</v>
      </c>
      <c r="J101" s="22">
        <v>11</v>
      </c>
      <c r="L101" s="22" t="s">
        <v>175</v>
      </c>
      <c r="M101" s="22" t="s">
        <v>128</v>
      </c>
    </row>
    <row r="102" spans="1:15" x14ac:dyDescent="0.2">
      <c r="A102" s="22">
        <v>30</v>
      </c>
      <c r="C102" s="22" t="s">
        <v>43</v>
      </c>
      <c r="D102" s="22">
        <v>5</v>
      </c>
      <c r="F102" s="22">
        <v>4</v>
      </c>
      <c r="H102" s="22">
        <v>4</v>
      </c>
      <c r="J102" s="22">
        <v>17</v>
      </c>
      <c r="L102" s="22" t="s">
        <v>174</v>
      </c>
      <c r="M102" s="22" t="s">
        <v>177</v>
      </c>
      <c r="O102" s="22" t="s">
        <v>131</v>
      </c>
    </row>
    <row r="103" spans="1:15" x14ac:dyDescent="0.2">
      <c r="A103" s="22">
        <v>17</v>
      </c>
      <c r="C103" s="22" t="s">
        <v>36</v>
      </c>
      <c r="D103" s="22">
        <v>63</v>
      </c>
      <c r="F103" s="22">
        <v>13</v>
      </c>
      <c r="H103" s="22">
        <v>40</v>
      </c>
      <c r="J103" s="22">
        <v>29</v>
      </c>
      <c r="L103" s="22" t="s">
        <v>174</v>
      </c>
      <c r="M103" s="22" t="s">
        <v>177</v>
      </c>
    </row>
    <row r="104" spans="1:15" x14ac:dyDescent="0.2">
      <c r="A104" s="22">
        <v>45</v>
      </c>
      <c r="C104" s="22" t="s">
        <v>57</v>
      </c>
      <c r="D104" s="30">
        <v>46</v>
      </c>
      <c r="E104" s="30"/>
      <c r="F104" s="90">
        <v>12</v>
      </c>
      <c r="G104" s="90"/>
      <c r="H104" s="22">
        <v>53</v>
      </c>
      <c r="J104" s="22">
        <v>36</v>
      </c>
      <c r="L104" s="22" t="s">
        <v>175</v>
      </c>
      <c r="M104" s="22" t="s">
        <v>128</v>
      </c>
    </row>
    <row r="105" spans="1:15" x14ac:dyDescent="0.2">
      <c r="A105" s="22">
        <v>19</v>
      </c>
      <c r="C105" s="22" t="s">
        <v>38</v>
      </c>
      <c r="D105" s="22">
        <v>57</v>
      </c>
      <c r="F105" s="22">
        <v>37</v>
      </c>
      <c r="H105" s="22">
        <v>52</v>
      </c>
      <c r="J105" s="22">
        <v>33</v>
      </c>
      <c r="L105" s="22" t="s">
        <v>174</v>
      </c>
      <c r="M105" s="22" t="s">
        <v>177</v>
      </c>
    </row>
    <row r="106" spans="1:15" x14ac:dyDescent="0.2">
      <c r="A106" s="22">
        <v>47</v>
      </c>
      <c r="C106" s="22" t="s">
        <v>59</v>
      </c>
      <c r="D106" s="30">
        <v>34</v>
      </c>
      <c r="E106" s="30"/>
      <c r="F106" s="30">
        <v>12</v>
      </c>
      <c r="G106" s="30"/>
      <c r="H106" s="30">
        <v>51</v>
      </c>
      <c r="I106" s="30"/>
      <c r="J106" s="30">
        <v>26</v>
      </c>
      <c r="K106" s="30"/>
      <c r="L106" s="22" t="s">
        <v>175</v>
      </c>
      <c r="M106" s="22" t="s">
        <v>128</v>
      </c>
    </row>
    <row r="107" spans="1:15" x14ac:dyDescent="0.2">
      <c r="A107" s="22">
        <v>18</v>
      </c>
      <c r="C107" s="22" t="s">
        <v>37</v>
      </c>
      <c r="D107" s="22">
        <v>60</v>
      </c>
      <c r="F107" s="22">
        <v>12</v>
      </c>
      <c r="H107" s="22">
        <v>35</v>
      </c>
      <c r="J107" s="22">
        <v>30</v>
      </c>
      <c r="L107" s="22" t="s">
        <v>174</v>
      </c>
      <c r="M107" s="22" t="s">
        <v>177</v>
      </c>
    </row>
    <row r="108" spans="1:15" x14ac:dyDescent="0.2">
      <c r="A108" s="22">
        <v>46</v>
      </c>
      <c r="C108" s="22" t="s">
        <v>58</v>
      </c>
      <c r="D108" s="30">
        <v>48</v>
      </c>
      <c r="E108" s="30"/>
      <c r="F108" s="22">
        <v>9</v>
      </c>
      <c r="H108" s="22">
        <v>35</v>
      </c>
      <c r="J108" s="22">
        <v>27</v>
      </c>
      <c r="L108" s="22" t="s">
        <v>175</v>
      </c>
      <c r="M108" s="22" t="s">
        <v>128</v>
      </c>
    </row>
    <row r="109" spans="1:15" x14ac:dyDescent="0.2">
      <c r="A109" s="22">
        <v>11</v>
      </c>
      <c r="C109" s="22" t="s">
        <v>22</v>
      </c>
      <c r="D109" s="22">
        <v>27</v>
      </c>
      <c r="F109" s="22">
        <v>5</v>
      </c>
      <c r="H109" s="22">
        <v>14</v>
      </c>
      <c r="J109" s="22">
        <v>24</v>
      </c>
      <c r="L109" s="22" t="s">
        <v>174</v>
      </c>
      <c r="M109" s="22" t="s">
        <v>177</v>
      </c>
    </row>
    <row r="110" spans="1:15" x14ac:dyDescent="0.2">
      <c r="A110" s="22">
        <v>39</v>
      </c>
      <c r="C110" s="22" t="s">
        <v>52</v>
      </c>
      <c r="D110" s="22">
        <v>10</v>
      </c>
      <c r="F110" s="22">
        <v>2</v>
      </c>
      <c r="H110" s="22">
        <v>3</v>
      </c>
      <c r="J110" s="22">
        <v>5</v>
      </c>
      <c r="L110" s="22" t="s">
        <v>175</v>
      </c>
      <c r="M110" s="22" t="s">
        <v>128</v>
      </c>
    </row>
    <row r="111" spans="1:15" x14ac:dyDescent="0.2">
      <c r="A111" s="22">
        <v>27</v>
      </c>
      <c r="C111" s="22" t="s">
        <v>28</v>
      </c>
      <c r="D111" s="22">
        <v>4</v>
      </c>
      <c r="F111" s="22">
        <v>2.5</v>
      </c>
      <c r="H111" s="22">
        <v>3</v>
      </c>
      <c r="J111" s="22">
        <v>6</v>
      </c>
      <c r="L111" s="22" t="s">
        <v>174</v>
      </c>
      <c r="M111" s="22" t="s">
        <v>177</v>
      </c>
      <c r="O111" s="22" t="s">
        <v>131</v>
      </c>
    </row>
    <row r="112" spans="1:15" x14ac:dyDescent="0.2">
      <c r="A112" s="22">
        <v>9</v>
      </c>
      <c r="C112" s="22" t="s">
        <v>21</v>
      </c>
      <c r="D112" s="22">
        <v>31</v>
      </c>
      <c r="F112" s="22">
        <v>6</v>
      </c>
      <c r="H112" s="22">
        <v>15</v>
      </c>
      <c r="J112" s="22">
        <v>19</v>
      </c>
      <c r="L112" s="22" t="s">
        <v>174</v>
      </c>
      <c r="M112" s="22" t="s">
        <v>177</v>
      </c>
    </row>
    <row r="113" spans="1:15" x14ac:dyDescent="0.2">
      <c r="A113" s="22">
        <v>37</v>
      </c>
      <c r="C113" s="22" t="s">
        <v>50</v>
      </c>
      <c r="D113" s="22">
        <v>10</v>
      </c>
      <c r="F113" s="22">
        <v>2</v>
      </c>
      <c r="H113" s="22">
        <v>3</v>
      </c>
      <c r="J113" s="22">
        <v>6</v>
      </c>
      <c r="L113" s="22" t="s">
        <v>175</v>
      </c>
      <c r="M113" s="22" t="s">
        <v>128</v>
      </c>
    </row>
    <row r="114" spans="1:15" x14ac:dyDescent="0.2">
      <c r="A114" s="22">
        <v>10</v>
      </c>
      <c r="C114" s="22" t="s">
        <v>64</v>
      </c>
      <c r="D114" s="22">
        <v>32</v>
      </c>
      <c r="F114" s="22">
        <v>6</v>
      </c>
      <c r="H114" s="22">
        <v>14</v>
      </c>
      <c r="J114" s="22">
        <v>28</v>
      </c>
      <c r="L114" s="22" t="s">
        <v>174</v>
      </c>
      <c r="M114" s="22" t="s">
        <v>177</v>
      </c>
    </row>
    <row r="115" spans="1:15" x14ac:dyDescent="0.2">
      <c r="A115" s="22">
        <v>38</v>
      </c>
      <c r="C115" s="22" t="s">
        <v>51</v>
      </c>
      <c r="D115" s="22">
        <v>10</v>
      </c>
      <c r="F115" s="22">
        <v>2</v>
      </c>
      <c r="H115" s="22">
        <v>3</v>
      </c>
      <c r="J115" s="22">
        <v>7</v>
      </c>
      <c r="L115" s="22" t="s">
        <v>175</v>
      </c>
      <c r="M115" s="22" t="s">
        <v>128</v>
      </c>
    </row>
    <row r="116" spans="1:15" x14ac:dyDescent="0.2">
      <c r="A116" s="22">
        <v>28</v>
      </c>
      <c r="C116" s="22" t="s">
        <v>29</v>
      </c>
      <c r="D116" s="22">
        <v>4</v>
      </c>
      <c r="F116" s="22">
        <v>2.5</v>
      </c>
      <c r="H116" s="22">
        <v>3</v>
      </c>
      <c r="J116" s="22">
        <v>6</v>
      </c>
      <c r="L116" s="22" t="s">
        <v>174</v>
      </c>
      <c r="M116" s="22" t="s">
        <v>177</v>
      </c>
      <c r="O116" s="22" t="s">
        <v>131</v>
      </c>
    </row>
    <row r="117" spans="1:15" x14ac:dyDescent="0.2">
      <c r="A117" s="22">
        <v>13</v>
      </c>
      <c r="C117" s="22" t="s">
        <v>24</v>
      </c>
      <c r="D117" s="22">
        <v>31</v>
      </c>
      <c r="F117" s="22">
        <v>6</v>
      </c>
      <c r="H117" s="22">
        <v>15</v>
      </c>
      <c r="J117" s="22">
        <v>22</v>
      </c>
      <c r="L117" s="22" t="s">
        <v>174</v>
      </c>
      <c r="M117" s="22" t="s">
        <v>177</v>
      </c>
    </row>
    <row r="118" spans="1:15" x14ac:dyDescent="0.2">
      <c r="A118" s="22">
        <v>41</v>
      </c>
      <c r="C118" s="22" t="s">
        <v>54</v>
      </c>
      <c r="D118" s="22">
        <v>9</v>
      </c>
      <c r="F118" s="22">
        <v>2</v>
      </c>
      <c r="H118" s="22">
        <v>4</v>
      </c>
      <c r="J118" s="22">
        <v>7</v>
      </c>
      <c r="L118" s="22" t="s">
        <v>175</v>
      </c>
      <c r="M118" s="22" t="s">
        <v>128</v>
      </c>
    </row>
    <row r="119" spans="1:15" x14ac:dyDescent="0.2">
      <c r="A119" s="22">
        <v>22</v>
      </c>
      <c r="C119" s="22" t="s">
        <v>26</v>
      </c>
      <c r="D119" s="22">
        <v>22</v>
      </c>
      <c r="F119" s="22">
        <v>5</v>
      </c>
      <c r="H119" s="22">
        <v>15</v>
      </c>
      <c r="J119" s="22">
        <v>8</v>
      </c>
      <c r="L119" s="22" t="s">
        <v>174</v>
      </c>
      <c r="M119" s="22" t="s">
        <v>177</v>
      </c>
    </row>
    <row r="120" spans="1:15" x14ac:dyDescent="0.2">
      <c r="A120" s="22">
        <v>50</v>
      </c>
      <c r="C120" s="22" t="s">
        <v>62</v>
      </c>
      <c r="D120" s="30">
        <v>17</v>
      </c>
      <c r="E120" s="30"/>
      <c r="F120" s="30">
        <v>4</v>
      </c>
      <c r="G120" s="30"/>
      <c r="H120" s="30">
        <v>21</v>
      </c>
      <c r="I120" s="30"/>
      <c r="J120" s="30">
        <v>30</v>
      </c>
      <c r="K120" s="30"/>
      <c r="L120" s="22" t="s">
        <v>175</v>
      </c>
      <c r="M120" s="22" t="s">
        <v>128</v>
      </c>
    </row>
    <row r="121" spans="1:15" x14ac:dyDescent="0.2">
      <c r="A121" s="22">
        <v>25</v>
      </c>
      <c r="C121" s="22" t="s">
        <v>40</v>
      </c>
      <c r="D121" s="22">
        <v>7</v>
      </c>
      <c r="F121" s="22">
        <v>6</v>
      </c>
      <c r="H121" s="22">
        <v>2</v>
      </c>
      <c r="J121" s="22">
        <v>7</v>
      </c>
      <c r="L121" s="22" t="s">
        <v>174</v>
      </c>
      <c r="M121" s="22" t="s">
        <v>177</v>
      </c>
      <c r="O121" s="22" t="s">
        <v>131</v>
      </c>
    </row>
    <row r="122" spans="1:15" x14ac:dyDescent="0.2">
      <c r="A122" s="22">
        <v>6</v>
      </c>
      <c r="C122" s="22" t="s">
        <v>20</v>
      </c>
      <c r="D122" s="22">
        <v>25</v>
      </c>
      <c r="F122" s="22">
        <v>12</v>
      </c>
      <c r="H122" s="22">
        <v>25</v>
      </c>
      <c r="J122" s="22">
        <v>24</v>
      </c>
      <c r="L122" s="22" t="s">
        <v>174</v>
      </c>
      <c r="M122" s="22" t="s">
        <v>177</v>
      </c>
    </row>
    <row r="123" spans="1:15" x14ac:dyDescent="0.2">
      <c r="A123" s="22">
        <v>34</v>
      </c>
      <c r="C123" s="22" t="s">
        <v>47</v>
      </c>
      <c r="D123" s="22">
        <v>9</v>
      </c>
      <c r="F123" s="22">
        <v>5</v>
      </c>
      <c r="H123" s="22">
        <v>7</v>
      </c>
      <c r="J123" s="22">
        <v>5</v>
      </c>
      <c r="L123" s="22" t="s">
        <v>175</v>
      </c>
      <c r="M123" s="22" t="s">
        <v>128</v>
      </c>
    </row>
    <row r="124" spans="1:15" x14ac:dyDescent="0.2">
      <c r="A124" s="22">
        <v>8</v>
      </c>
      <c r="C124" s="22" t="s">
        <v>33</v>
      </c>
      <c r="D124" s="22">
        <v>21</v>
      </c>
      <c r="F124" s="22">
        <v>11</v>
      </c>
      <c r="H124" s="22">
        <v>18</v>
      </c>
      <c r="J124" s="22">
        <v>19</v>
      </c>
      <c r="L124" s="22" t="s">
        <v>174</v>
      </c>
      <c r="M124" s="22" t="s">
        <v>177</v>
      </c>
    </row>
    <row r="125" spans="1:15" x14ac:dyDescent="0.2">
      <c r="A125" s="22">
        <v>24</v>
      </c>
      <c r="C125" s="22" t="s">
        <v>39</v>
      </c>
      <c r="D125" s="22">
        <v>7</v>
      </c>
      <c r="F125" s="22">
        <v>6</v>
      </c>
      <c r="H125" s="22">
        <v>2</v>
      </c>
      <c r="J125" s="22">
        <v>7</v>
      </c>
      <c r="L125" s="22" t="s">
        <v>174</v>
      </c>
      <c r="M125" s="22" t="s">
        <v>177</v>
      </c>
      <c r="O125" s="22" t="s">
        <v>131</v>
      </c>
    </row>
    <row r="126" spans="1:15" x14ac:dyDescent="0.2">
      <c r="A126" s="22">
        <v>7</v>
      </c>
      <c r="C126" s="22" t="s">
        <v>32</v>
      </c>
      <c r="D126" s="22">
        <v>28</v>
      </c>
      <c r="F126" s="22">
        <v>16</v>
      </c>
      <c r="H126" s="22">
        <v>24</v>
      </c>
      <c r="J126" s="22">
        <v>23</v>
      </c>
      <c r="L126" s="22" t="s">
        <v>174</v>
      </c>
      <c r="M126" s="22" t="s">
        <v>177</v>
      </c>
    </row>
    <row r="127" spans="1:15" x14ac:dyDescent="0.2">
      <c r="A127" s="22">
        <v>36</v>
      </c>
      <c r="C127" s="22" t="s">
        <v>49</v>
      </c>
      <c r="D127" s="22">
        <v>14</v>
      </c>
      <c r="F127" s="22">
        <v>6</v>
      </c>
      <c r="H127" s="22">
        <v>8</v>
      </c>
      <c r="J127" s="22">
        <v>5</v>
      </c>
      <c r="L127" s="22" t="s">
        <v>175</v>
      </c>
      <c r="M127" s="22" t="s">
        <v>128</v>
      </c>
    </row>
    <row r="128" spans="1:15" x14ac:dyDescent="0.2">
      <c r="A128" s="22">
        <v>26</v>
      </c>
      <c r="C128" s="22" t="s">
        <v>41</v>
      </c>
      <c r="D128" s="22">
        <v>7</v>
      </c>
      <c r="F128" s="22">
        <v>6</v>
      </c>
      <c r="H128" s="22">
        <v>2</v>
      </c>
      <c r="J128" s="22">
        <v>7</v>
      </c>
      <c r="L128" s="22" t="s">
        <v>174</v>
      </c>
      <c r="M128" s="22" t="s">
        <v>177</v>
      </c>
      <c r="O128" s="22" t="s">
        <v>131</v>
      </c>
    </row>
    <row r="129" spans="1:15" x14ac:dyDescent="0.2">
      <c r="A129" s="22">
        <v>1</v>
      </c>
      <c r="C129" s="22" t="s">
        <v>18</v>
      </c>
      <c r="D129" s="22">
        <v>15</v>
      </c>
      <c r="F129" s="22">
        <v>8</v>
      </c>
      <c r="H129" s="22">
        <v>12</v>
      </c>
      <c r="J129" s="22">
        <v>11</v>
      </c>
      <c r="L129" s="22" t="s">
        <v>174</v>
      </c>
      <c r="M129" s="22" t="s">
        <v>177</v>
      </c>
    </row>
    <row r="130" spans="1:15" x14ac:dyDescent="0.2">
      <c r="A130" s="22">
        <v>31</v>
      </c>
      <c r="C130" s="22" t="s">
        <v>45</v>
      </c>
      <c r="D130" s="22">
        <v>14</v>
      </c>
      <c r="F130" s="22">
        <v>3</v>
      </c>
      <c r="H130" s="22">
        <v>6</v>
      </c>
      <c r="J130" s="22">
        <v>4</v>
      </c>
      <c r="L130" s="22" t="s">
        <v>175</v>
      </c>
      <c r="M130" s="22" t="s">
        <v>128</v>
      </c>
    </row>
    <row r="131" spans="1:15" x14ac:dyDescent="0.2">
      <c r="A131" s="22">
        <v>35</v>
      </c>
      <c r="C131" s="22" t="s">
        <v>48</v>
      </c>
      <c r="D131" s="22">
        <v>10</v>
      </c>
      <c r="F131" s="22">
        <v>5</v>
      </c>
      <c r="H131" s="22">
        <v>7</v>
      </c>
      <c r="J131" s="22">
        <v>4</v>
      </c>
      <c r="L131" s="22" t="s">
        <v>175</v>
      </c>
      <c r="M131" s="22" t="s">
        <v>128</v>
      </c>
    </row>
    <row r="132" spans="1:15" x14ac:dyDescent="0.2">
      <c r="A132" s="22">
        <v>23</v>
      </c>
      <c r="C132" s="22" t="s">
        <v>27</v>
      </c>
      <c r="D132" s="22">
        <v>7</v>
      </c>
      <c r="F132" s="22">
        <v>6</v>
      </c>
      <c r="H132" s="22">
        <v>2</v>
      </c>
      <c r="J132" s="22">
        <v>7</v>
      </c>
      <c r="L132" s="22" t="s">
        <v>174</v>
      </c>
      <c r="M132" s="22" t="s">
        <v>177</v>
      </c>
      <c r="O132" s="22" t="s">
        <v>131</v>
      </c>
    </row>
    <row r="133" spans="1:15" x14ac:dyDescent="0.2">
      <c r="A133" s="22">
        <v>3</v>
      </c>
      <c r="C133" s="22" t="s">
        <v>30</v>
      </c>
      <c r="D133" s="22">
        <v>50</v>
      </c>
      <c r="F133" s="22">
        <v>33</v>
      </c>
      <c r="H133" s="22">
        <v>42</v>
      </c>
      <c r="J133" s="22">
        <v>30</v>
      </c>
      <c r="L133" s="22" t="s">
        <v>174</v>
      </c>
      <c r="M133" s="22" t="s">
        <v>177</v>
      </c>
    </row>
    <row r="134" spans="1:15" x14ac:dyDescent="0.2">
      <c r="A134" s="22">
        <v>5</v>
      </c>
      <c r="C134" s="22" t="s">
        <v>65</v>
      </c>
      <c r="D134" s="22">
        <v>32</v>
      </c>
      <c r="F134" s="22">
        <v>24</v>
      </c>
      <c r="H134" s="22">
        <v>22</v>
      </c>
      <c r="J134" s="22">
        <v>20</v>
      </c>
      <c r="L134" s="22" t="s">
        <v>174</v>
      </c>
      <c r="M134" s="22" t="s">
        <v>177</v>
      </c>
    </row>
    <row r="135" spans="1:15" x14ac:dyDescent="0.2">
      <c r="A135" s="22">
        <v>4</v>
      </c>
      <c r="C135" s="22" t="s">
        <v>31</v>
      </c>
      <c r="D135" s="22">
        <v>75</v>
      </c>
      <c r="F135" s="22">
        <v>50</v>
      </c>
      <c r="H135" s="22">
        <v>54</v>
      </c>
      <c r="J135" s="22">
        <v>40</v>
      </c>
      <c r="L135" s="22" t="s">
        <v>174</v>
      </c>
      <c r="M135" s="22" t="s">
        <v>177</v>
      </c>
    </row>
    <row r="136" spans="1:15" x14ac:dyDescent="0.2">
      <c r="A136" s="22">
        <v>33</v>
      </c>
      <c r="C136" s="22" t="s">
        <v>46</v>
      </c>
      <c r="D136" s="22">
        <v>16</v>
      </c>
      <c r="F136" s="22">
        <v>6</v>
      </c>
      <c r="H136" s="22">
        <v>9</v>
      </c>
      <c r="J136" s="22">
        <v>5</v>
      </c>
      <c r="L136" s="22" t="s">
        <v>175</v>
      </c>
      <c r="M136" s="22" t="s">
        <v>128</v>
      </c>
    </row>
    <row r="137" spans="1:15" x14ac:dyDescent="0.2">
      <c r="A137" s="22">
        <v>2</v>
      </c>
      <c r="C137" s="22" t="s">
        <v>19</v>
      </c>
      <c r="D137" s="22">
        <v>25</v>
      </c>
      <c r="F137" s="22">
        <v>14</v>
      </c>
      <c r="H137" s="22">
        <v>19</v>
      </c>
      <c r="J137" s="22">
        <v>22</v>
      </c>
      <c r="L137" s="22" t="s">
        <v>174</v>
      </c>
      <c r="M137" s="22" t="s">
        <v>177</v>
      </c>
    </row>
    <row r="138" spans="1:15" x14ac:dyDescent="0.2">
      <c r="A138" s="22">
        <v>32</v>
      </c>
      <c r="C138" s="22" t="s">
        <v>44</v>
      </c>
      <c r="D138" s="22">
        <v>13</v>
      </c>
      <c r="F138" s="22">
        <v>5</v>
      </c>
      <c r="H138" s="22">
        <v>8</v>
      </c>
      <c r="J138" s="22">
        <v>4</v>
      </c>
      <c r="L138" s="22" t="s">
        <v>175</v>
      </c>
      <c r="M138" s="22" t="s">
        <v>128</v>
      </c>
    </row>
    <row r="139" spans="1:15" x14ac:dyDescent="0.2">
      <c r="A139" s="22">
        <v>21</v>
      </c>
      <c r="C139" s="22" t="s">
        <v>66</v>
      </c>
      <c r="D139" s="22">
        <v>60</v>
      </c>
      <c r="F139" s="22">
        <v>20</v>
      </c>
      <c r="H139" s="22">
        <v>38</v>
      </c>
      <c r="J139" s="22">
        <v>32</v>
      </c>
      <c r="L139" s="22" t="s">
        <v>174</v>
      </c>
      <c r="M139" s="22" t="s">
        <v>177</v>
      </c>
    </row>
    <row r="140" spans="1:15" x14ac:dyDescent="0.2">
      <c r="A140" s="22">
        <v>49</v>
      </c>
      <c r="C140" s="22" t="s">
        <v>61</v>
      </c>
      <c r="D140" s="30">
        <v>40</v>
      </c>
      <c r="E140" s="30"/>
      <c r="F140" s="30">
        <v>8</v>
      </c>
      <c r="G140" s="30"/>
      <c r="H140" s="30">
        <v>50</v>
      </c>
      <c r="I140" s="30"/>
      <c r="J140" s="30">
        <v>30</v>
      </c>
      <c r="K140" s="30"/>
      <c r="L140" s="22" t="s">
        <v>175</v>
      </c>
      <c r="M140" s="22" t="s">
        <v>128</v>
      </c>
    </row>
    <row r="141" spans="1:15" x14ac:dyDescent="0.2">
      <c r="A141" s="22">
        <v>20</v>
      </c>
      <c r="C141" s="22" t="s">
        <v>67</v>
      </c>
      <c r="D141" s="22">
        <v>53</v>
      </c>
      <c r="F141" s="22">
        <v>16</v>
      </c>
      <c r="H141" s="22">
        <v>40</v>
      </c>
      <c r="J141" s="22">
        <v>29</v>
      </c>
      <c r="L141" s="22" t="s">
        <v>174</v>
      </c>
      <c r="M141" s="22" t="s">
        <v>177</v>
      </c>
    </row>
    <row r="142" spans="1:15" x14ac:dyDescent="0.2">
      <c r="A142" s="22">
        <v>48</v>
      </c>
      <c r="C142" s="22" t="s">
        <v>60</v>
      </c>
      <c r="D142" s="30">
        <v>40</v>
      </c>
      <c r="E142" s="30"/>
      <c r="F142" s="30">
        <v>8</v>
      </c>
      <c r="G142" s="30"/>
      <c r="H142" s="30">
        <v>50</v>
      </c>
      <c r="I142" s="30"/>
      <c r="J142" s="30">
        <v>30</v>
      </c>
      <c r="K142" s="30"/>
      <c r="L142" s="22" t="s">
        <v>175</v>
      </c>
      <c r="M142" s="22" t="s">
        <v>128</v>
      </c>
    </row>
    <row r="143" spans="1:15" x14ac:dyDescent="0.2">
      <c r="A143" s="22">
        <v>12</v>
      </c>
      <c r="C143" s="22" t="s">
        <v>23</v>
      </c>
      <c r="D143" s="22">
        <v>26</v>
      </c>
      <c r="F143" s="22">
        <v>21</v>
      </c>
      <c r="H143" s="22">
        <v>22</v>
      </c>
      <c r="J143" s="22">
        <v>40</v>
      </c>
      <c r="L143" s="22" t="s">
        <v>174</v>
      </c>
      <c r="M143" s="22" t="s">
        <v>177</v>
      </c>
    </row>
    <row r="144" spans="1:15" x14ac:dyDescent="0.2">
      <c r="A144" s="22">
        <v>40</v>
      </c>
      <c r="C144" s="22" t="s">
        <v>53</v>
      </c>
      <c r="D144" s="22">
        <v>9</v>
      </c>
      <c r="F144" s="22">
        <v>5</v>
      </c>
      <c r="H144" s="22">
        <v>3</v>
      </c>
      <c r="J144" s="22">
        <v>6</v>
      </c>
      <c r="L144" s="22" t="s">
        <v>175</v>
      </c>
      <c r="M144" s="22" t="s">
        <v>128</v>
      </c>
    </row>
    <row r="145" spans="3:16" x14ac:dyDescent="0.2">
      <c r="D145" s="30"/>
      <c r="E145" s="30"/>
      <c r="F145" s="30"/>
      <c r="G145" s="30"/>
      <c r="H145" s="30"/>
      <c r="I145" s="30"/>
    </row>
    <row r="146" spans="3:16" x14ac:dyDescent="0.2">
      <c r="D146" s="30"/>
      <c r="E146" s="30"/>
      <c r="F146" s="30"/>
      <c r="G146" s="30"/>
      <c r="H146" s="30"/>
      <c r="I146" s="30"/>
    </row>
    <row r="147" spans="3:16" x14ac:dyDescent="0.2">
      <c r="C147" s="87" t="s">
        <v>132</v>
      </c>
      <c r="D147" s="30"/>
      <c r="E147" s="30"/>
      <c r="F147" s="107" t="s">
        <v>204</v>
      </c>
      <c r="G147" s="30"/>
      <c r="H147" s="30"/>
      <c r="I147" s="30"/>
    </row>
    <row r="148" spans="3:16" ht="14.25" x14ac:dyDescent="0.25">
      <c r="C148" s="87" t="s">
        <v>1</v>
      </c>
      <c r="D148" s="91" t="s">
        <v>0</v>
      </c>
      <c r="E148" s="91"/>
      <c r="F148" s="92" t="s">
        <v>13</v>
      </c>
      <c r="G148" s="92"/>
      <c r="H148" s="92" t="s">
        <v>14</v>
      </c>
      <c r="I148" s="92"/>
      <c r="J148" s="87" t="s">
        <v>2</v>
      </c>
      <c r="K148" s="87"/>
      <c r="L148" s="87" t="s">
        <v>15</v>
      </c>
      <c r="N148" s="22" t="s">
        <v>133</v>
      </c>
    </row>
    <row r="149" spans="3:16" x14ac:dyDescent="0.2">
      <c r="C149" s="27" t="s">
        <v>192</v>
      </c>
      <c r="D149" s="37">
        <v>0</v>
      </c>
      <c r="E149" s="37"/>
      <c r="F149" s="93">
        <v>0</v>
      </c>
      <c r="G149" s="93"/>
      <c r="H149" s="93">
        <v>0</v>
      </c>
      <c r="I149" s="93"/>
      <c r="J149" s="27" t="s">
        <v>127</v>
      </c>
      <c r="K149" s="27"/>
      <c r="L149" s="27">
        <v>0</v>
      </c>
      <c r="M149" s="22" t="s">
        <v>127</v>
      </c>
      <c r="N149" s="22" t="s">
        <v>127</v>
      </c>
      <c r="O149" s="22" t="s">
        <v>9</v>
      </c>
      <c r="P149" s="22">
        <v>0.9</v>
      </c>
    </row>
    <row r="150" spans="3:16" x14ac:dyDescent="0.2">
      <c r="C150" s="22" t="s">
        <v>120</v>
      </c>
      <c r="D150" s="22">
        <v>51</v>
      </c>
      <c r="F150" s="22">
        <v>12</v>
      </c>
      <c r="H150" s="22">
        <v>49</v>
      </c>
      <c r="J150" s="22" t="s">
        <v>175</v>
      </c>
      <c r="L150" s="22">
        <v>1</v>
      </c>
      <c r="M150" s="22" t="s">
        <v>128</v>
      </c>
      <c r="N150" s="22" t="s">
        <v>134</v>
      </c>
      <c r="O150" s="22" t="s">
        <v>10</v>
      </c>
      <c r="P150" s="22">
        <v>0.95</v>
      </c>
    </row>
    <row r="151" spans="3:16" x14ac:dyDescent="0.2">
      <c r="C151" s="22" t="s">
        <v>108</v>
      </c>
      <c r="D151" s="22">
        <v>27.9</v>
      </c>
      <c r="F151" s="22">
        <v>7.56</v>
      </c>
      <c r="H151" s="22">
        <v>27.95</v>
      </c>
      <c r="J151" s="22" t="s">
        <v>175</v>
      </c>
      <c r="L151" s="22">
        <v>1</v>
      </c>
      <c r="M151" s="22" t="s">
        <v>128</v>
      </c>
      <c r="N151" s="22" t="s">
        <v>134</v>
      </c>
      <c r="O151" s="22" t="s">
        <v>11</v>
      </c>
      <c r="P151" s="22">
        <v>0.6</v>
      </c>
    </row>
    <row r="152" spans="3:16" x14ac:dyDescent="0.2">
      <c r="C152" s="22" t="s">
        <v>105</v>
      </c>
      <c r="D152" s="22">
        <v>43</v>
      </c>
      <c r="F152" s="22">
        <v>12</v>
      </c>
      <c r="H152" s="22">
        <v>35</v>
      </c>
      <c r="J152" s="22" t="s">
        <v>175</v>
      </c>
      <c r="L152" s="22">
        <v>0</v>
      </c>
      <c r="M152" s="22" t="s">
        <v>128</v>
      </c>
      <c r="N152" s="22" t="s">
        <v>134</v>
      </c>
    </row>
    <row r="153" spans="3:16" x14ac:dyDescent="0.2">
      <c r="C153" s="22" t="s">
        <v>70</v>
      </c>
      <c r="D153" s="22">
        <v>0.99</v>
      </c>
      <c r="F153" s="22">
        <v>0.4</v>
      </c>
      <c r="H153" s="22">
        <v>0.32</v>
      </c>
      <c r="J153" s="22" t="s">
        <v>179</v>
      </c>
      <c r="L153" s="22">
        <v>0</v>
      </c>
      <c r="M153" s="22" t="s">
        <v>178</v>
      </c>
      <c r="N153" s="22" t="s">
        <v>134</v>
      </c>
    </row>
    <row r="154" spans="3:16" x14ac:dyDescent="0.2">
      <c r="C154" s="22" t="s">
        <v>93</v>
      </c>
      <c r="D154" s="22">
        <v>13</v>
      </c>
      <c r="F154" s="22">
        <v>5.0999999999999996</v>
      </c>
      <c r="H154" s="22">
        <v>39</v>
      </c>
      <c r="J154" s="22" t="s">
        <v>175</v>
      </c>
      <c r="L154" s="22">
        <v>0</v>
      </c>
      <c r="M154" s="22" t="s">
        <v>128</v>
      </c>
      <c r="N154" s="22" t="s">
        <v>134</v>
      </c>
    </row>
    <row r="155" spans="3:16" x14ac:dyDescent="0.2">
      <c r="C155" s="27" t="s">
        <v>153</v>
      </c>
      <c r="D155" s="22">
        <v>3</v>
      </c>
      <c r="F155" s="22">
        <v>0.79</v>
      </c>
      <c r="H155" s="22">
        <v>0.92</v>
      </c>
      <c r="J155" s="22" t="s">
        <v>175</v>
      </c>
      <c r="L155" s="22">
        <v>1</v>
      </c>
      <c r="M155" s="22" t="s">
        <v>128</v>
      </c>
      <c r="N155" s="22" t="s">
        <v>134</v>
      </c>
    </row>
    <row r="156" spans="3:16" x14ac:dyDescent="0.2">
      <c r="C156" s="27" t="s">
        <v>154</v>
      </c>
      <c r="D156" s="22">
        <v>8</v>
      </c>
      <c r="F156" s="22">
        <v>5.5</v>
      </c>
      <c r="H156" s="22">
        <v>11.81</v>
      </c>
      <c r="J156" s="22" t="s">
        <v>175</v>
      </c>
      <c r="L156" s="22">
        <v>0</v>
      </c>
      <c r="M156" s="22" t="s">
        <v>128</v>
      </c>
      <c r="N156" s="22" t="s">
        <v>134</v>
      </c>
    </row>
    <row r="157" spans="3:16" x14ac:dyDescent="0.2">
      <c r="C157" s="22" t="s">
        <v>117</v>
      </c>
      <c r="D157" s="22">
        <v>46</v>
      </c>
      <c r="F157" s="22">
        <v>12</v>
      </c>
      <c r="H157" s="22">
        <v>50</v>
      </c>
      <c r="J157" s="22" t="s">
        <v>175</v>
      </c>
      <c r="L157" s="22">
        <v>0</v>
      </c>
      <c r="M157" s="22" t="s">
        <v>128</v>
      </c>
      <c r="N157" s="22" t="s">
        <v>134</v>
      </c>
    </row>
    <row r="158" spans="3:16" x14ac:dyDescent="0.2">
      <c r="C158" s="27" t="s">
        <v>155</v>
      </c>
      <c r="D158" s="22">
        <v>19.8</v>
      </c>
      <c r="F158" s="22">
        <v>38.93</v>
      </c>
      <c r="H158" s="22">
        <v>42.17</v>
      </c>
      <c r="J158" s="22" t="s">
        <v>175</v>
      </c>
      <c r="L158" s="22">
        <v>0</v>
      </c>
      <c r="M158" s="22" t="s">
        <v>128</v>
      </c>
      <c r="N158" s="22" t="s">
        <v>134</v>
      </c>
    </row>
    <row r="159" spans="3:16" x14ac:dyDescent="0.2">
      <c r="C159" s="27" t="s">
        <v>156</v>
      </c>
      <c r="D159" s="22">
        <v>45</v>
      </c>
      <c r="F159" s="22">
        <v>11</v>
      </c>
      <c r="H159" s="22">
        <v>42</v>
      </c>
      <c r="J159" s="22" t="s">
        <v>175</v>
      </c>
      <c r="L159" s="22">
        <v>1</v>
      </c>
      <c r="M159" s="22" t="s">
        <v>128</v>
      </c>
      <c r="N159" s="22" t="s">
        <v>134</v>
      </c>
    </row>
    <row r="160" spans="3:16" x14ac:dyDescent="0.2">
      <c r="C160" s="27" t="s">
        <v>157</v>
      </c>
      <c r="D160" s="22">
        <v>30</v>
      </c>
      <c r="F160" s="22">
        <v>12</v>
      </c>
      <c r="H160" s="22">
        <v>42</v>
      </c>
      <c r="J160" s="22" t="s">
        <v>175</v>
      </c>
      <c r="L160" s="22">
        <v>0</v>
      </c>
      <c r="M160" s="22" t="s">
        <v>128</v>
      </c>
      <c r="N160" s="22" t="s">
        <v>134</v>
      </c>
    </row>
    <row r="161" spans="3:14" x14ac:dyDescent="0.2">
      <c r="C161" s="22" t="s">
        <v>116</v>
      </c>
      <c r="D161" s="22">
        <v>32</v>
      </c>
      <c r="F161" s="22">
        <v>10</v>
      </c>
      <c r="H161" s="22">
        <v>46</v>
      </c>
      <c r="J161" s="22" t="s">
        <v>175</v>
      </c>
      <c r="L161" s="22">
        <v>0</v>
      </c>
      <c r="M161" s="22" t="s">
        <v>128</v>
      </c>
      <c r="N161" s="22" t="s">
        <v>134</v>
      </c>
    </row>
    <row r="162" spans="3:14" x14ac:dyDescent="0.2">
      <c r="C162" s="22" t="s">
        <v>69</v>
      </c>
      <c r="D162" s="22">
        <v>0.83</v>
      </c>
      <c r="F162" s="22">
        <v>0.25</v>
      </c>
      <c r="H162" s="22">
        <v>0.22</v>
      </c>
      <c r="J162" s="22" t="s">
        <v>179</v>
      </c>
      <c r="L162" s="22">
        <v>0</v>
      </c>
      <c r="M162" s="22" t="s">
        <v>178</v>
      </c>
      <c r="N162" s="22" t="s">
        <v>135</v>
      </c>
    </row>
    <row r="163" spans="3:14" x14ac:dyDescent="0.2">
      <c r="C163" s="22" t="s">
        <v>94</v>
      </c>
      <c r="D163" s="22">
        <v>15.6</v>
      </c>
      <c r="F163" s="22">
        <v>2.29</v>
      </c>
      <c r="H163" s="22">
        <v>54.46</v>
      </c>
      <c r="J163" s="22" t="s">
        <v>175</v>
      </c>
      <c r="L163" s="22">
        <v>0</v>
      </c>
      <c r="M163" s="22" t="s">
        <v>128</v>
      </c>
      <c r="N163" s="22" t="s">
        <v>134</v>
      </c>
    </row>
    <row r="164" spans="3:14" x14ac:dyDescent="0.2">
      <c r="C164" s="22" t="s">
        <v>85</v>
      </c>
      <c r="D164" s="22">
        <v>6.6</v>
      </c>
      <c r="F164" s="22">
        <v>1.83</v>
      </c>
      <c r="H164" s="22">
        <v>6.51</v>
      </c>
      <c r="J164" s="22" t="s">
        <v>175</v>
      </c>
      <c r="L164" s="22">
        <v>0</v>
      </c>
      <c r="M164" s="22" t="s">
        <v>128</v>
      </c>
      <c r="N164" s="22" t="s">
        <v>134</v>
      </c>
    </row>
    <row r="165" spans="3:14" x14ac:dyDescent="0.2">
      <c r="C165" s="22" t="s">
        <v>81</v>
      </c>
      <c r="D165" s="22">
        <v>3.8</v>
      </c>
      <c r="F165" s="22">
        <v>1.83</v>
      </c>
      <c r="H165" s="22">
        <v>6.02</v>
      </c>
      <c r="J165" s="22" t="s">
        <v>175</v>
      </c>
      <c r="L165" s="22">
        <v>0</v>
      </c>
      <c r="M165" s="22" t="s">
        <v>128</v>
      </c>
      <c r="N165" s="22" t="s">
        <v>134</v>
      </c>
    </row>
    <row r="166" spans="3:14" x14ac:dyDescent="0.2">
      <c r="C166" s="22" t="s">
        <v>88</v>
      </c>
      <c r="D166" s="22">
        <v>8</v>
      </c>
      <c r="F166" s="22">
        <v>5.95</v>
      </c>
      <c r="H166" s="22">
        <v>15.18</v>
      </c>
      <c r="J166" s="22" t="s">
        <v>175</v>
      </c>
      <c r="L166" s="22">
        <v>0</v>
      </c>
      <c r="M166" s="22" t="s">
        <v>128</v>
      </c>
      <c r="N166" s="22" t="s">
        <v>134</v>
      </c>
    </row>
    <row r="167" spans="3:14" x14ac:dyDescent="0.2">
      <c r="C167" s="22" t="s">
        <v>79</v>
      </c>
      <c r="D167" s="22">
        <v>3.4</v>
      </c>
      <c r="F167" s="22">
        <v>4.12</v>
      </c>
      <c r="H167" s="22">
        <v>10.84</v>
      </c>
      <c r="J167" s="22" t="s">
        <v>175</v>
      </c>
      <c r="L167" s="22">
        <v>0</v>
      </c>
      <c r="M167" s="22" t="s">
        <v>128</v>
      </c>
      <c r="N167" s="22" t="s">
        <v>134</v>
      </c>
    </row>
    <row r="168" spans="3:14" x14ac:dyDescent="0.2">
      <c r="C168" s="22" t="s">
        <v>112</v>
      </c>
      <c r="D168" s="22">
        <v>30.4</v>
      </c>
      <c r="F168" s="22">
        <v>12.37</v>
      </c>
      <c r="H168" s="22">
        <v>40.72</v>
      </c>
      <c r="J168" s="22" t="s">
        <v>175</v>
      </c>
      <c r="L168" s="22">
        <v>1</v>
      </c>
      <c r="M168" s="22" t="s">
        <v>128</v>
      </c>
      <c r="N168" s="22" t="s">
        <v>134</v>
      </c>
    </row>
    <row r="169" spans="3:14" x14ac:dyDescent="0.2">
      <c r="C169" s="22" t="s">
        <v>71</v>
      </c>
      <c r="D169" s="22">
        <v>0.67</v>
      </c>
      <c r="F169" s="22">
        <v>0.35</v>
      </c>
      <c r="H169" s="22">
        <v>0.25</v>
      </c>
      <c r="J169" s="22" t="s">
        <v>179</v>
      </c>
      <c r="L169" s="22">
        <v>0</v>
      </c>
      <c r="M169" s="22" t="s">
        <v>178</v>
      </c>
      <c r="N169" s="22" t="s">
        <v>135</v>
      </c>
    </row>
    <row r="170" spans="3:14" x14ac:dyDescent="0.2">
      <c r="C170" s="22" t="s">
        <v>100</v>
      </c>
      <c r="D170" s="22">
        <v>16</v>
      </c>
      <c r="F170" s="22">
        <v>5.8</v>
      </c>
      <c r="H170" s="22">
        <v>40</v>
      </c>
      <c r="J170" s="22" t="s">
        <v>175</v>
      </c>
      <c r="L170" s="22">
        <v>0</v>
      </c>
      <c r="M170" s="22" t="s">
        <v>128</v>
      </c>
      <c r="N170" s="22" t="s">
        <v>134</v>
      </c>
    </row>
    <row r="171" spans="3:14" x14ac:dyDescent="0.2">
      <c r="C171" s="22" t="s">
        <v>87</v>
      </c>
      <c r="D171" s="22">
        <v>9.6999999999999993</v>
      </c>
      <c r="F171" s="22">
        <v>3.1</v>
      </c>
      <c r="H171" s="22">
        <v>7.3</v>
      </c>
      <c r="J171" s="22" t="s">
        <v>175</v>
      </c>
      <c r="L171" s="22">
        <v>0</v>
      </c>
      <c r="M171" s="22" t="s">
        <v>128</v>
      </c>
      <c r="N171" s="22" t="s">
        <v>134</v>
      </c>
    </row>
    <row r="172" spans="3:14" x14ac:dyDescent="0.2">
      <c r="C172" s="22" t="s">
        <v>107</v>
      </c>
      <c r="D172" s="22">
        <v>32</v>
      </c>
      <c r="F172" s="22">
        <v>14</v>
      </c>
      <c r="H172" s="22">
        <v>19</v>
      </c>
      <c r="J172" s="22" t="s">
        <v>180</v>
      </c>
      <c r="L172" s="22">
        <v>0</v>
      </c>
      <c r="M172" s="22" t="s">
        <v>129</v>
      </c>
      <c r="N172" s="22" t="s">
        <v>136</v>
      </c>
    </row>
    <row r="173" spans="3:14" x14ac:dyDescent="0.2">
      <c r="C173" s="22" t="s">
        <v>96</v>
      </c>
      <c r="D173" s="22">
        <v>17.5</v>
      </c>
      <c r="F173" s="22">
        <v>5.04</v>
      </c>
      <c r="H173" s="22">
        <v>17.47</v>
      </c>
      <c r="J173" s="22" t="s">
        <v>180</v>
      </c>
      <c r="L173" s="22">
        <v>0</v>
      </c>
      <c r="M173" s="22" t="s">
        <v>129</v>
      </c>
      <c r="N173" s="22" t="s">
        <v>136</v>
      </c>
    </row>
    <row r="174" spans="3:14" x14ac:dyDescent="0.2">
      <c r="C174" s="22" t="s">
        <v>82</v>
      </c>
      <c r="D174" s="22">
        <v>4</v>
      </c>
      <c r="F174" s="22">
        <v>3.21</v>
      </c>
      <c r="H174" s="22">
        <v>7.95</v>
      </c>
      <c r="J174" s="22" t="s">
        <v>175</v>
      </c>
      <c r="L174" s="22">
        <v>0</v>
      </c>
      <c r="M174" s="22" t="s">
        <v>128</v>
      </c>
      <c r="N174" s="22" t="s">
        <v>134</v>
      </c>
    </row>
    <row r="175" spans="3:14" x14ac:dyDescent="0.2">
      <c r="C175" s="22" t="s">
        <v>118</v>
      </c>
      <c r="D175" s="22">
        <v>38.4</v>
      </c>
      <c r="F175" s="22">
        <v>9.16</v>
      </c>
      <c r="H175" s="22">
        <v>41.45</v>
      </c>
      <c r="J175" s="22" t="s">
        <v>175</v>
      </c>
      <c r="L175" s="22">
        <v>0</v>
      </c>
      <c r="M175" s="22" t="s">
        <v>128</v>
      </c>
      <c r="N175" s="22" t="s">
        <v>134</v>
      </c>
    </row>
    <row r="176" spans="3:14" x14ac:dyDescent="0.2">
      <c r="C176" s="22" t="s">
        <v>77</v>
      </c>
      <c r="D176" s="22">
        <v>2.5</v>
      </c>
      <c r="F176" s="22">
        <v>0.7</v>
      </c>
      <c r="H176" s="22">
        <v>0.6</v>
      </c>
      <c r="J176" s="22" t="s">
        <v>175</v>
      </c>
      <c r="L176" s="22">
        <v>0</v>
      </c>
      <c r="M176" s="22" t="s">
        <v>128</v>
      </c>
      <c r="N176" s="22" t="s">
        <v>134</v>
      </c>
    </row>
    <row r="177" spans="3:14" x14ac:dyDescent="0.2">
      <c r="C177" s="22" t="s">
        <v>103</v>
      </c>
      <c r="D177" s="22">
        <v>0.7</v>
      </c>
      <c r="F177" s="22">
        <v>0.16</v>
      </c>
      <c r="H177" s="22">
        <v>2.2000000000000002</v>
      </c>
      <c r="J177" s="22" t="s">
        <v>175</v>
      </c>
      <c r="L177" s="22">
        <v>0</v>
      </c>
      <c r="M177" s="22" t="s">
        <v>128</v>
      </c>
      <c r="N177" s="22" t="s">
        <v>134</v>
      </c>
    </row>
    <row r="178" spans="3:14" x14ac:dyDescent="0.2">
      <c r="C178" s="27" t="s">
        <v>158</v>
      </c>
      <c r="D178" s="22">
        <v>8.64</v>
      </c>
      <c r="F178" s="22">
        <v>2.61</v>
      </c>
      <c r="H178" s="22">
        <v>7.37</v>
      </c>
      <c r="J178" s="22" t="s">
        <v>175</v>
      </c>
      <c r="L178" s="22">
        <v>0</v>
      </c>
      <c r="M178" s="22" t="s">
        <v>128</v>
      </c>
      <c r="N178" s="22" t="s">
        <v>134</v>
      </c>
    </row>
    <row r="179" spans="3:14" x14ac:dyDescent="0.2">
      <c r="C179" s="22" t="s">
        <v>104</v>
      </c>
      <c r="D179" s="22">
        <v>25</v>
      </c>
      <c r="F179" s="22">
        <v>20.149999999999999</v>
      </c>
      <c r="H179" s="22">
        <v>45.54</v>
      </c>
      <c r="J179" s="22" t="s">
        <v>175</v>
      </c>
      <c r="L179" s="22">
        <v>0</v>
      </c>
      <c r="M179" s="22" t="s">
        <v>128</v>
      </c>
      <c r="N179" s="22" t="s">
        <v>134</v>
      </c>
    </row>
    <row r="180" spans="3:14" x14ac:dyDescent="0.2">
      <c r="C180" s="22" t="s">
        <v>98</v>
      </c>
      <c r="D180" s="22">
        <v>20</v>
      </c>
      <c r="F180" s="22">
        <v>38.93</v>
      </c>
      <c r="H180" s="22">
        <v>28.92</v>
      </c>
      <c r="J180" s="22" t="s">
        <v>175</v>
      </c>
      <c r="L180" s="22">
        <v>0</v>
      </c>
      <c r="M180" s="22" t="s">
        <v>128</v>
      </c>
      <c r="N180" s="22" t="s">
        <v>134</v>
      </c>
    </row>
    <row r="181" spans="3:14" x14ac:dyDescent="0.2">
      <c r="C181" s="22" t="s">
        <v>122</v>
      </c>
      <c r="D181" s="22">
        <v>46.6</v>
      </c>
      <c r="F181" s="22">
        <v>9.6199999999999992</v>
      </c>
      <c r="H181" s="22">
        <v>25.54</v>
      </c>
      <c r="J181" s="22" t="s">
        <v>175</v>
      </c>
      <c r="L181" s="22">
        <v>1</v>
      </c>
      <c r="M181" s="22" t="s">
        <v>128</v>
      </c>
      <c r="N181" s="22" t="s">
        <v>134</v>
      </c>
    </row>
    <row r="182" spans="3:14" x14ac:dyDescent="0.2">
      <c r="C182" s="22" t="s">
        <v>83</v>
      </c>
      <c r="D182" s="22">
        <v>4.5999999999999996</v>
      </c>
      <c r="F182" s="22">
        <v>3.66</v>
      </c>
      <c r="H182" s="22">
        <v>11.08</v>
      </c>
      <c r="J182" s="22" t="s">
        <v>175</v>
      </c>
      <c r="L182" s="22">
        <v>0</v>
      </c>
      <c r="M182" s="22" t="s">
        <v>128</v>
      </c>
      <c r="N182" s="22" t="s">
        <v>134</v>
      </c>
    </row>
    <row r="183" spans="3:14" x14ac:dyDescent="0.2">
      <c r="C183" s="27" t="s">
        <v>159</v>
      </c>
      <c r="D183" s="22">
        <v>22</v>
      </c>
      <c r="F183" s="22">
        <v>38.93</v>
      </c>
      <c r="H183" s="22">
        <v>34.94</v>
      </c>
      <c r="J183" s="22" t="s">
        <v>175</v>
      </c>
      <c r="L183" s="22">
        <v>0</v>
      </c>
      <c r="M183" s="22" t="s">
        <v>128</v>
      </c>
      <c r="N183" s="22" t="s">
        <v>134</v>
      </c>
    </row>
    <row r="184" spans="3:14" x14ac:dyDescent="0.2">
      <c r="C184" s="27" t="s">
        <v>160</v>
      </c>
      <c r="D184" s="22">
        <v>12.8</v>
      </c>
      <c r="F184" s="22">
        <v>5.13</v>
      </c>
      <c r="H184" s="22">
        <v>9.06</v>
      </c>
      <c r="J184" s="22" t="s">
        <v>175</v>
      </c>
      <c r="L184" s="22">
        <v>0</v>
      </c>
      <c r="M184" s="22" t="s">
        <v>128</v>
      </c>
      <c r="N184" s="22" t="s">
        <v>134</v>
      </c>
    </row>
    <row r="185" spans="3:14" x14ac:dyDescent="0.2">
      <c r="C185" s="22" t="s">
        <v>75</v>
      </c>
      <c r="D185" s="22">
        <v>0.77</v>
      </c>
      <c r="F185" s="22">
        <v>0.28000000000000003</v>
      </c>
      <c r="H185" s="22">
        <v>0.19</v>
      </c>
      <c r="J185" s="22" t="s">
        <v>175</v>
      </c>
      <c r="L185" s="22">
        <v>0</v>
      </c>
      <c r="M185" s="22" t="s">
        <v>128</v>
      </c>
      <c r="N185" s="22" t="s">
        <v>134</v>
      </c>
    </row>
    <row r="186" spans="3:14" x14ac:dyDescent="0.2">
      <c r="C186" s="22" t="s">
        <v>91</v>
      </c>
      <c r="D186" s="22">
        <v>12</v>
      </c>
      <c r="F186" s="22">
        <v>6.3</v>
      </c>
      <c r="H186" s="22">
        <v>37</v>
      </c>
      <c r="J186" s="22" t="s">
        <v>175</v>
      </c>
      <c r="L186" s="22">
        <v>0</v>
      </c>
      <c r="M186" s="22" t="s">
        <v>128</v>
      </c>
      <c r="N186" s="22" t="s">
        <v>134</v>
      </c>
    </row>
    <row r="187" spans="3:14" x14ac:dyDescent="0.2">
      <c r="C187" s="22" t="s">
        <v>84</v>
      </c>
      <c r="D187" s="22">
        <v>6</v>
      </c>
      <c r="F187" s="22">
        <v>2.75</v>
      </c>
      <c r="H187" s="22">
        <v>5.3</v>
      </c>
      <c r="J187" s="22" t="s">
        <v>175</v>
      </c>
      <c r="L187" s="22">
        <v>0</v>
      </c>
      <c r="M187" s="22" t="s">
        <v>128</v>
      </c>
      <c r="N187" s="22" t="s">
        <v>134</v>
      </c>
    </row>
    <row r="188" spans="3:14" x14ac:dyDescent="0.2">
      <c r="C188" s="22" t="s">
        <v>110</v>
      </c>
      <c r="D188" s="22">
        <v>36</v>
      </c>
      <c r="F188" s="22">
        <v>13</v>
      </c>
      <c r="H188" s="22">
        <v>54</v>
      </c>
      <c r="J188" s="22" t="s">
        <v>175</v>
      </c>
      <c r="L188" s="22">
        <v>0</v>
      </c>
      <c r="M188" s="22" t="s">
        <v>128</v>
      </c>
      <c r="N188" s="22" t="s">
        <v>134</v>
      </c>
    </row>
    <row r="189" spans="3:14" x14ac:dyDescent="0.2">
      <c r="C189" s="22" t="s">
        <v>106</v>
      </c>
      <c r="D189" s="22">
        <v>26</v>
      </c>
      <c r="F189" s="22">
        <v>21.53</v>
      </c>
      <c r="H189" s="22">
        <v>45.06</v>
      </c>
      <c r="J189" s="22" t="s">
        <v>175</v>
      </c>
      <c r="L189" s="22">
        <v>0</v>
      </c>
      <c r="M189" s="22" t="s">
        <v>128</v>
      </c>
      <c r="N189" s="22" t="s">
        <v>134</v>
      </c>
    </row>
    <row r="190" spans="3:14" x14ac:dyDescent="0.2">
      <c r="C190" s="22" t="s">
        <v>95</v>
      </c>
      <c r="D190" s="22">
        <v>16.399999999999999</v>
      </c>
      <c r="F190" s="22">
        <v>17.86</v>
      </c>
      <c r="H190" s="22">
        <v>38.31</v>
      </c>
      <c r="J190" s="22" t="s">
        <v>175</v>
      </c>
      <c r="L190" s="22">
        <v>0</v>
      </c>
      <c r="M190" s="22" t="s">
        <v>128</v>
      </c>
      <c r="N190" s="22" t="s">
        <v>134</v>
      </c>
    </row>
    <row r="191" spans="3:14" x14ac:dyDescent="0.2">
      <c r="C191" s="22" t="s">
        <v>115</v>
      </c>
      <c r="D191" s="22">
        <v>36</v>
      </c>
      <c r="F191" s="22">
        <v>3.89</v>
      </c>
      <c r="H191" s="22">
        <v>6.02</v>
      </c>
      <c r="J191" s="22" t="s">
        <v>180</v>
      </c>
      <c r="L191" s="22">
        <v>1</v>
      </c>
      <c r="M191" s="22" t="s">
        <v>129</v>
      </c>
      <c r="N191" s="22" t="s">
        <v>136</v>
      </c>
    </row>
    <row r="192" spans="3:14" x14ac:dyDescent="0.2">
      <c r="C192" s="22" t="s">
        <v>123</v>
      </c>
      <c r="D192" s="22">
        <v>46.6</v>
      </c>
      <c r="F192" s="22">
        <v>10.99</v>
      </c>
      <c r="H192" s="22">
        <v>42.17</v>
      </c>
      <c r="J192" s="22" t="s">
        <v>175</v>
      </c>
      <c r="L192" s="22">
        <v>1</v>
      </c>
      <c r="M192" s="22" t="s">
        <v>128</v>
      </c>
      <c r="N192" s="22" t="s">
        <v>134</v>
      </c>
    </row>
    <row r="193" spans="3:14" x14ac:dyDescent="0.2">
      <c r="C193" s="22" t="s">
        <v>124</v>
      </c>
      <c r="D193" s="22">
        <v>73.599999999999994</v>
      </c>
      <c r="F193" s="22">
        <v>18.32</v>
      </c>
      <c r="H193" s="22">
        <v>21.69</v>
      </c>
      <c r="J193" s="22" t="s">
        <v>175</v>
      </c>
      <c r="L193" s="22">
        <v>1</v>
      </c>
      <c r="M193" s="22" t="s">
        <v>128</v>
      </c>
      <c r="N193" s="22" t="s">
        <v>134</v>
      </c>
    </row>
    <row r="194" spans="3:14" x14ac:dyDescent="0.2">
      <c r="C194" s="22" t="s">
        <v>86</v>
      </c>
      <c r="D194" s="22">
        <v>6.6</v>
      </c>
      <c r="F194" s="22">
        <v>2.75</v>
      </c>
      <c r="H194" s="22">
        <v>12.53</v>
      </c>
      <c r="J194" s="22" t="s">
        <v>175</v>
      </c>
      <c r="L194" s="22">
        <v>0</v>
      </c>
      <c r="M194" s="22" t="s">
        <v>128</v>
      </c>
      <c r="N194" s="22" t="s">
        <v>134</v>
      </c>
    </row>
    <row r="195" spans="3:14" x14ac:dyDescent="0.2">
      <c r="C195" s="22" t="s">
        <v>76</v>
      </c>
      <c r="D195" s="22">
        <v>1.8</v>
      </c>
      <c r="F195" s="22">
        <v>0.9</v>
      </c>
      <c r="H195" s="22">
        <v>0.46</v>
      </c>
      <c r="J195" s="22" t="s">
        <v>179</v>
      </c>
      <c r="L195" s="22">
        <v>0</v>
      </c>
      <c r="M195" s="22" t="s">
        <v>178</v>
      </c>
      <c r="N195" s="22" t="s">
        <v>135</v>
      </c>
    </row>
    <row r="196" spans="3:14" x14ac:dyDescent="0.2">
      <c r="C196" s="22" t="s">
        <v>125</v>
      </c>
      <c r="D196" s="22">
        <v>89.6</v>
      </c>
      <c r="F196" s="22">
        <v>19.690000000000001</v>
      </c>
      <c r="H196" s="22">
        <v>81.2</v>
      </c>
      <c r="J196" s="22" t="s">
        <v>175</v>
      </c>
      <c r="L196" s="22">
        <v>0</v>
      </c>
      <c r="M196" s="22" t="s">
        <v>128</v>
      </c>
      <c r="N196" s="22" t="s">
        <v>134</v>
      </c>
    </row>
    <row r="197" spans="3:14" x14ac:dyDescent="0.2">
      <c r="C197" s="22" t="s">
        <v>119</v>
      </c>
      <c r="D197" s="22">
        <v>45</v>
      </c>
      <c r="F197" s="22">
        <v>12</v>
      </c>
      <c r="H197" s="22">
        <v>42</v>
      </c>
      <c r="J197" s="22" t="s">
        <v>175</v>
      </c>
      <c r="L197" s="22">
        <v>1</v>
      </c>
      <c r="M197" s="22" t="s">
        <v>128</v>
      </c>
      <c r="N197" s="22" t="s">
        <v>134</v>
      </c>
    </row>
    <row r="198" spans="3:14" x14ac:dyDescent="0.2">
      <c r="C198" s="27" t="s">
        <v>161</v>
      </c>
      <c r="D198" s="22">
        <v>31</v>
      </c>
      <c r="F198" s="22">
        <v>13</v>
      </c>
      <c r="H198" s="22">
        <v>25</v>
      </c>
      <c r="J198" s="22" t="s">
        <v>175</v>
      </c>
      <c r="L198" s="22">
        <v>0</v>
      </c>
      <c r="M198" s="22" t="s">
        <v>128</v>
      </c>
      <c r="N198" s="22" t="s">
        <v>134</v>
      </c>
    </row>
    <row r="199" spans="3:14" x14ac:dyDescent="0.2">
      <c r="C199" s="22" t="s">
        <v>68</v>
      </c>
      <c r="D199" s="22">
        <v>0.56999999999999995</v>
      </c>
      <c r="F199" s="22">
        <v>0.3</v>
      </c>
      <c r="H199" s="22">
        <v>0.16</v>
      </c>
      <c r="J199" s="22" t="s">
        <v>179</v>
      </c>
      <c r="L199" s="22">
        <v>0</v>
      </c>
      <c r="M199" s="22" t="s">
        <v>178</v>
      </c>
      <c r="N199" s="22" t="s">
        <v>135</v>
      </c>
    </row>
    <row r="200" spans="3:14" x14ac:dyDescent="0.2">
      <c r="C200" s="22" t="s">
        <v>90</v>
      </c>
      <c r="D200" s="22">
        <v>17</v>
      </c>
      <c r="F200" s="22">
        <v>5.5</v>
      </c>
      <c r="H200" s="22">
        <v>41</v>
      </c>
      <c r="J200" s="22" t="s">
        <v>175</v>
      </c>
      <c r="L200" s="22">
        <v>0</v>
      </c>
      <c r="M200" s="22" t="s">
        <v>128</v>
      </c>
      <c r="N200" s="22" t="s">
        <v>134</v>
      </c>
    </row>
    <row r="201" spans="3:14" x14ac:dyDescent="0.2">
      <c r="C201" s="22" t="s">
        <v>73</v>
      </c>
      <c r="D201" s="22">
        <v>1.4</v>
      </c>
      <c r="F201" s="22">
        <v>0.46</v>
      </c>
      <c r="H201" s="22">
        <v>0.31</v>
      </c>
      <c r="J201" s="22" t="s">
        <v>179</v>
      </c>
      <c r="L201" s="22">
        <v>0</v>
      </c>
      <c r="M201" s="22" t="s">
        <v>178</v>
      </c>
      <c r="N201" s="22" t="s">
        <v>135</v>
      </c>
    </row>
    <row r="202" spans="3:14" x14ac:dyDescent="0.2">
      <c r="C202" s="22" t="s">
        <v>89</v>
      </c>
      <c r="D202" s="22">
        <v>12</v>
      </c>
      <c r="F202" s="22">
        <v>3</v>
      </c>
      <c r="H202" s="22">
        <v>22</v>
      </c>
      <c r="J202" s="22" t="s">
        <v>175</v>
      </c>
      <c r="L202" s="22">
        <v>0</v>
      </c>
      <c r="M202" s="22" t="s">
        <v>128</v>
      </c>
      <c r="N202" s="22" t="s">
        <v>134</v>
      </c>
    </row>
    <row r="203" spans="3:14" x14ac:dyDescent="0.2">
      <c r="C203" s="22" t="s">
        <v>113</v>
      </c>
      <c r="D203" s="22">
        <v>43</v>
      </c>
      <c r="F203" s="22">
        <v>12</v>
      </c>
      <c r="H203" s="22">
        <v>43</v>
      </c>
      <c r="J203" s="22" t="s">
        <v>175</v>
      </c>
      <c r="L203" s="22">
        <v>0</v>
      </c>
      <c r="M203" s="22" t="s">
        <v>128</v>
      </c>
      <c r="N203" s="22" t="s">
        <v>134</v>
      </c>
    </row>
    <row r="204" spans="3:14" x14ac:dyDescent="0.2">
      <c r="C204" s="22" t="s">
        <v>97</v>
      </c>
      <c r="D204" s="22">
        <v>17.600000000000001</v>
      </c>
      <c r="F204" s="22">
        <v>11.91</v>
      </c>
      <c r="H204" s="22">
        <v>23.13</v>
      </c>
      <c r="J204" s="22" t="s">
        <v>175</v>
      </c>
      <c r="L204" s="22">
        <v>1</v>
      </c>
      <c r="M204" s="22" t="s">
        <v>128</v>
      </c>
      <c r="N204" s="22" t="s">
        <v>134</v>
      </c>
    </row>
    <row r="205" spans="3:14" x14ac:dyDescent="0.2">
      <c r="C205" s="22" t="s">
        <v>72</v>
      </c>
      <c r="D205" s="22">
        <v>0.66</v>
      </c>
      <c r="F205" s="22">
        <v>0.39</v>
      </c>
      <c r="H205" s="22">
        <v>0.27</v>
      </c>
      <c r="J205" s="22" t="s">
        <v>179</v>
      </c>
      <c r="L205" s="22">
        <v>0</v>
      </c>
      <c r="M205" s="22" t="s">
        <v>178</v>
      </c>
      <c r="N205" s="22" t="s">
        <v>135</v>
      </c>
    </row>
    <row r="206" spans="3:14" x14ac:dyDescent="0.2">
      <c r="C206" s="22" t="s">
        <v>99</v>
      </c>
      <c r="D206" s="22">
        <v>28</v>
      </c>
      <c r="F206" s="22">
        <v>8.3000000000000007</v>
      </c>
      <c r="H206" s="22">
        <v>42</v>
      </c>
      <c r="J206" s="22" t="s">
        <v>175</v>
      </c>
      <c r="L206" s="22">
        <v>0</v>
      </c>
      <c r="M206" s="22" t="s">
        <v>128</v>
      </c>
      <c r="N206" s="22" t="s">
        <v>134</v>
      </c>
    </row>
    <row r="207" spans="3:14" x14ac:dyDescent="0.2">
      <c r="C207" s="27" t="s">
        <v>162</v>
      </c>
      <c r="D207" s="22">
        <v>30</v>
      </c>
      <c r="F207" s="22">
        <v>9.5</v>
      </c>
      <c r="H207" s="22">
        <v>34</v>
      </c>
      <c r="J207" s="22" t="s">
        <v>175</v>
      </c>
      <c r="L207" s="22">
        <v>0</v>
      </c>
      <c r="M207" s="22" t="s">
        <v>128</v>
      </c>
      <c r="N207" s="22" t="s">
        <v>134</v>
      </c>
    </row>
    <row r="208" spans="3:14" x14ac:dyDescent="0.2">
      <c r="C208" s="22" t="s">
        <v>80</v>
      </c>
      <c r="D208" s="22">
        <v>3.3</v>
      </c>
      <c r="F208" s="22">
        <v>0.73</v>
      </c>
      <c r="H208" s="22">
        <v>1.2</v>
      </c>
      <c r="J208" s="22" t="s">
        <v>179</v>
      </c>
      <c r="L208" s="22">
        <v>1</v>
      </c>
      <c r="M208" s="22" t="s">
        <v>178</v>
      </c>
      <c r="N208" s="22" t="s">
        <v>135</v>
      </c>
    </row>
    <row r="209" spans="3:14" x14ac:dyDescent="0.2">
      <c r="C209" s="22" t="s">
        <v>121</v>
      </c>
      <c r="D209" s="22">
        <v>40</v>
      </c>
      <c r="F209" s="22">
        <v>8.8000000000000007</v>
      </c>
      <c r="H209" s="22">
        <v>37</v>
      </c>
      <c r="J209" s="22" t="s">
        <v>175</v>
      </c>
      <c r="L209" s="22">
        <v>1</v>
      </c>
      <c r="M209" s="22" t="s">
        <v>128</v>
      </c>
      <c r="N209" s="22" t="s">
        <v>134</v>
      </c>
    </row>
    <row r="210" spans="3:14" x14ac:dyDescent="0.2">
      <c r="C210" s="27" t="s">
        <v>163</v>
      </c>
      <c r="D210" s="22">
        <v>4</v>
      </c>
      <c r="F210" s="22">
        <v>1.37</v>
      </c>
      <c r="H210" s="22">
        <v>3.37</v>
      </c>
      <c r="J210" s="22" t="s">
        <v>175</v>
      </c>
      <c r="L210" s="22">
        <v>0</v>
      </c>
      <c r="M210" s="22" t="s">
        <v>128</v>
      </c>
      <c r="N210" s="22" t="s">
        <v>134</v>
      </c>
    </row>
    <row r="211" spans="3:14" x14ac:dyDescent="0.2">
      <c r="C211" s="22" t="s">
        <v>78</v>
      </c>
      <c r="D211" s="22">
        <v>2</v>
      </c>
      <c r="F211" s="22">
        <v>1.2</v>
      </c>
      <c r="H211" s="22">
        <v>3.5</v>
      </c>
      <c r="J211" s="22" t="s">
        <v>175</v>
      </c>
      <c r="L211" s="22">
        <v>0</v>
      </c>
      <c r="M211" s="22" t="s">
        <v>128</v>
      </c>
      <c r="N211" s="22" t="s">
        <v>134</v>
      </c>
    </row>
    <row r="212" spans="3:14" x14ac:dyDescent="0.2">
      <c r="C212" s="22" t="s">
        <v>114</v>
      </c>
      <c r="D212" s="22">
        <v>2.7</v>
      </c>
      <c r="F212" s="22">
        <v>0.97</v>
      </c>
      <c r="H212" s="22">
        <v>0.9</v>
      </c>
      <c r="J212" s="22" t="s">
        <v>180</v>
      </c>
      <c r="L212" s="22">
        <v>0</v>
      </c>
      <c r="M212" s="22" t="s">
        <v>129</v>
      </c>
      <c r="N212" s="22" t="s">
        <v>136</v>
      </c>
    </row>
    <row r="213" spans="3:14" x14ac:dyDescent="0.2">
      <c r="C213" s="22" t="s">
        <v>111</v>
      </c>
      <c r="D213" s="22">
        <v>23</v>
      </c>
      <c r="F213" s="22">
        <v>2</v>
      </c>
      <c r="H213" s="22">
        <v>34</v>
      </c>
      <c r="J213" s="22" t="s">
        <v>175</v>
      </c>
      <c r="L213" s="22">
        <v>0</v>
      </c>
      <c r="M213" s="22" t="s">
        <v>128</v>
      </c>
      <c r="N213" s="22" t="s">
        <v>134</v>
      </c>
    </row>
    <row r="214" spans="3:14" x14ac:dyDescent="0.2">
      <c r="C214" s="27" t="s">
        <v>164</v>
      </c>
      <c r="D214" s="22">
        <v>17.8</v>
      </c>
      <c r="F214" s="22">
        <v>10.99</v>
      </c>
      <c r="H214" s="22">
        <v>13.98</v>
      </c>
      <c r="J214" s="22" t="s">
        <v>175</v>
      </c>
      <c r="L214" s="22">
        <v>0</v>
      </c>
      <c r="M214" s="22" t="s">
        <v>128</v>
      </c>
      <c r="N214" s="22" t="s">
        <v>134</v>
      </c>
    </row>
    <row r="215" spans="3:14" x14ac:dyDescent="0.2">
      <c r="C215" s="27" t="s">
        <v>165</v>
      </c>
      <c r="D215" s="22">
        <v>6</v>
      </c>
      <c r="F215" s="22">
        <v>1.83</v>
      </c>
      <c r="H215" s="22">
        <v>10.119999999999999</v>
      </c>
      <c r="J215" s="22" t="s">
        <v>175</v>
      </c>
      <c r="L215" s="22">
        <v>0</v>
      </c>
      <c r="M215" s="22" t="s">
        <v>128</v>
      </c>
      <c r="N215" s="22" t="s">
        <v>134</v>
      </c>
    </row>
    <row r="216" spans="3:14" x14ac:dyDescent="0.2">
      <c r="C216" s="22" t="s">
        <v>101</v>
      </c>
      <c r="D216" s="22">
        <v>22</v>
      </c>
      <c r="F216" s="22">
        <v>12</v>
      </c>
      <c r="H216" s="22">
        <v>58</v>
      </c>
      <c r="J216" s="22" t="s">
        <v>175</v>
      </c>
      <c r="L216" s="22">
        <v>0</v>
      </c>
      <c r="M216" s="22" t="s">
        <v>128</v>
      </c>
      <c r="N216" s="22" t="s">
        <v>134</v>
      </c>
    </row>
    <row r="217" spans="3:14" x14ac:dyDescent="0.2">
      <c r="C217" s="27" t="s">
        <v>166</v>
      </c>
      <c r="D217" s="22">
        <v>5.2</v>
      </c>
      <c r="F217" s="22">
        <v>1.83</v>
      </c>
      <c r="H217" s="22">
        <v>6.75</v>
      </c>
      <c r="J217" s="22" t="s">
        <v>175</v>
      </c>
      <c r="L217" s="22">
        <v>0</v>
      </c>
      <c r="M217" s="22" t="s">
        <v>128</v>
      </c>
      <c r="N217" s="22" t="s">
        <v>134</v>
      </c>
    </row>
    <row r="218" spans="3:14" x14ac:dyDescent="0.2">
      <c r="C218" s="27" t="s">
        <v>167</v>
      </c>
      <c r="D218" s="22">
        <v>39.4</v>
      </c>
      <c r="F218" s="22">
        <v>9.16</v>
      </c>
      <c r="H218" s="22">
        <v>48.19</v>
      </c>
      <c r="J218" s="22" t="s">
        <v>175</v>
      </c>
      <c r="L218" s="22">
        <v>0</v>
      </c>
      <c r="M218" s="22" t="s">
        <v>128</v>
      </c>
      <c r="N218" s="22" t="s">
        <v>134</v>
      </c>
    </row>
    <row r="219" spans="3:14" x14ac:dyDescent="0.2">
      <c r="C219" s="22" t="s">
        <v>102</v>
      </c>
      <c r="D219" s="22">
        <v>25</v>
      </c>
      <c r="F219" s="22">
        <v>11</v>
      </c>
      <c r="H219" s="22">
        <v>42</v>
      </c>
      <c r="J219" s="22" t="s">
        <v>175</v>
      </c>
      <c r="L219" s="22">
        <v>0</v>
      </c>
      <c r="M219" s="22" t="s">
        <v>128</v>
      </c>
      <c r="N219" s="22" t="s">
        <v>134</v>
      </c>
    </row>
    <row r="220" spans="3:14" x14ac:dyDescent="0.2">
      <c r="C220" s="27" t="s">
        <v>168</v>
      </c>
      <c r="D220" s="22">
        <v>37.5</v>
      </c>
      <c r="F220" s="22">
        <v>7.56</v>
      </c>
      <c r="H220" s="22">
        <v>60</v>
      </c>
      <c r="J220" s="22" t="s">
        <v>180</v>
      </c>
      <c r="L220" s="22">
        <v>0</v>
      </c>
      <c r="M220" s="27" t="s">
        <v>193</v>
      </c>
      <c r="N220" s="22" t="s">
        <v>136</v>
      </c>
    </row>
    <row r="221" spans="3:14" x14ac:dyDescent="0.2">
      <c r="C221" s="22" t="s">
        <v>74</v>
      </c>
      <c r="D221" s="22">
        <v>1.5</v>
      </c>
      <c r="F221" s="22">
        <v>0.56999999999999995</v>
      </c>
      <c r="H221" s="22">
        <v>0.33</v>
      </c>
      <c r="J221" s="22" t="s">
        <v>179</v>
      </c>
      <c r="L221" s="22">
        <v>0</v>
      </c>
      <c r="M221" s="22" t="s">
        <v>178</v>
      </c>
      <c r="N221" s="22" t="s">
        <v>135</v>
      </c>
    </row>
    <row r="222" spans="3:14" x14ac:dyDescent="0.2">
      <c r="C222" s="22" t="s">
        <v>92</v>
      </c>
      <c r="D222" s="22">
        <v>15</v>
      </c>
      <c r="F222" s="22">
        <v>3.7</v>
      </c>
      <c r="H222" s="22">
        <v>29</v>
      </c>
      <c r="J222" s="22" t="s">
        <v>175</v>
      </c>
      <c r="L222" s="22">
        <v>0</v>
      </c>
      <c r="M222" s="22" t="s">
        <v>128</v>
      </c>
      <c r="N222" s="22" t="s">
        <v>134</v>
      </c>
    </row>
    <row r="223" spans="3:14" x14ac:dyDescent="0.2">
      <c r="C223" s="22" t="s">
        <v>109</v>
      </c>
      <c r="D223" s="22">
        <v>28.4</v>
      </c>
      <c r="F223" s="22">
        <v>12.37</v>
      </c>
      <c r="H223" s="22">
        <v>64.58</v>
      </c>
      <c r="J223" s="22" t="s">
        <v>175</v>
      </c>
      <c r="L223" s="22">
        <v>0</v>
      </c>
      <c r="M223" s="22" t="s">
        <v>128</v>
      </c>
      <c r="N223" s="22" t="s">
        <v>134</v>
      </c>
    </row>
  </sheetData>
  <sheetProtection sheet="1"/>
  <mergeCells count="4">
    <mergeCell ref="B68:M68"/>
    <mergeCell ref="D22:F22"/>
    <mergeCell ref="B2:M2"/>
    <mergeCell ref="C52:F52"/>
  </mergeCells>
  <phoneticPr fontId="0" type="noConversion"/>
  <conditionalFormatting sqref="F32:L32">
    <cfRule type="expression" dxfId="3" priority="12">
      <formula>$D$20&lt;&gt;$N$20</formula>
    </cfRule>
  </conditionalFormatting>
  <conditionalFormatting sqref="C22:F22">
    <cfRule type="expression" dxfId="2" priority="14">
      <formula>$D$20=$N$20</formula>
    </cfRule>
  </conditionalFormatting>
  <conditionalFormatting sqref="F30:L32">
    <cfRule type="expression" dxfId="1" priority="7">
      <formula>$D$20&lt;&gt;$N$20</formula>
    </cfRule>
  </conditionalFormatting>
  <conditionalFormatting sqref="C32">
    <cfRule type="expression" dxfId="0" priority="6">
      <formula>D20&lt;&gt;N20</formula>
    </cfRule>
  </conditionalFormatting>
  <conditionalFormatting sqref="H52:L52">
    <cfRule type="iconSet" priority="1">
      <iconSet iconSet="3Symbols2" reverse="1">
        <cfvo type="percent" val="0"/>
        <cfvo type="percent" val="1" gte="0"/>
        <cfvo type="percent" val="1"/>
      </iconSet>
    </cfRule>
  </conditionalFormatting>
  <dataValidations count="7">
    <dataValidation type="list" allowBlank="1" showInputMessage="1" showErrorMessage="1" sqref="O92">
      <formula1>$C$94:$C$100</formula1>
    </dataValidation>
    <dataValidation type="list" allowBlank="1" showInputMessage="1" showErrorMessage="1" sqref="G26 D26">
      <formula1>$O$149:$O$151</formula1>
    </dataValidation>
    <dataValidation type="list" allowBlank="1" showInputMessage="1" showErrorMessage="1" sqref="F24">
      <formula1>$N$26:$N$27</formula1>
    </dataValidation>
    <dataValidation type="list" allowBlank="1" showInputMessage="1" showErrorMessage="1" sqref="D22:F22">
      <formula1>$C$95:$C$144</formula1>
    </dataValidation>
    <dataValidation type="list" allowBlank="1" showInputMessage="1" showErrorMessage="1" sqref="G13 D13">
      <formula1>$C$150:$C$225</formula1>
    </dataValidation>
    <dataValidation type="list" allowBlank="1" showInputMessage="1" showErrorMessage="1" sqref="G14:G16 F17:G17 D14:D16">
      <formula1>$C$149:$C$225</formula1>
    </dataValidation>
    <dataValidation type="list" allowBlank="1" showInputMessage="1" showErrorMessage="1" sqref="D20">
      <formula1>$N$20:$N$21</formula1>
    </dataValidation>
  </dataValidations>
  <pageMargins left="0.75" right="0.75" top="1" bottom="1" header="0.5" footer="0.5"/>
  <pageSetup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Introduction</vt:lpstr>
      <vt:lpstr>Input</vt:lpstr>
      <vt:lpstr>Input!Print_Area</vt:lpstr>
      <vt:lpstr>Introduction!Print_Area</vt:lpstr>
    </vt:vector>
  </TitlesOfParts>
  <Company>University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Massey</dc:creator>
  <dc:description>labelling updated on 9/23/2005.</dc:description>
  <cp:lastModifiedBy>University of Missouri Extension</cp:lastModifiedBy>
  <cp:lastPrinted>2008-03-13T20:50:52Z</cp:lastPrinted>
  <dcterms:created xsi:type="dcterms:W3CDTF">2000-03-14T14:57:26Z</dcterms:created>
  <dcterms:modified xsi:type="dcterms:W3CDTF">2019-01-10T20:25:45Z</dcterms:modified>
</cp:coreProperties>
</file>