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Excel spreadsheets\Example Rations &amp; Costs\Cow Feed Cost Dashboard\"/>
    </mc:Choice>
  </mc:AlternateContent>
  <xr:revisionPtr revIDLastSave="0" documentId="13_ncr:1_{36E5C6C5-1FC0-4BAA-AAB7-CFA43B82BBF2}" xr6:coauthVersionLast="45" xr6:coauthVersionMax="45" xr10:uidLastSave="{00000000-0000-0000-0000-000000000000}"/>
  <bookViews>
    <workbookView xWindow="-110" yWindow="-110" windowWidth="19420" windowHeight="10420" tabRatio="568" xr2:uid="{00000000-000D-0000-FFFF-FFFF00000000}"/>
  </bookViews>
  <sheets>
    <sheet name="Prices" sheetId="9" r:id="rId1"/>
    <sheet name="SprgRations" sheetId="10" state="hidden" r:id="rId2"/>
    <sheet name="FallRations" sheetId="11" state="hidden" r:id="rId3"/>
    <sheet name="Tables" sheetId="15" state="hidden" r:id="rId4"/>
    <sheet name="Hay info" sheetId="16" r:id="rId5"/>
    <sheet name="Diet Cost Summary" sheetId="17" r:id="rId6"/>
  </sheets>
  <definedNames>
    <definedName name="_xlnm.Print_Titles" localSheetId="2">FallRations!$A:$A</definedName>
    <definedName name="_xlnm.Print_Titles" localSheetId="1">SprgRations!$A:$A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7" l="1"/>
  <c r="B18" i="17"/>
  <c r="B19" i="17"/>
  <c r="B20" i="17"/>
  <c r="B21" i="17"/>
  <c r="C60" i="11" l="1"/>
  <c r="C60" i="10"/>
  <c r="P5" i="17" l="1"/>
  <c r="P4" i="17"/>
  <c r="K4" i="17"/>
  <c r="L4" i="17"/>
  <c r="N4" i="17"/>
  <c r="O4" i="17"/>
  <c r="K5" i="17"/>
  <c r="L5" i="17"/>
  <c r="N5" i="17"/>
  <c r="O5" i="17"/>
  <c r="O3" i="17"/>
  <c r="N11" i="15" l="1"/>
  <c r="F21" i="9"/>
  <c r="F22" i="9"/>
  <c r="F23" i="9"/>
  <c r="F24" i="9"/>
  <c r="F25" i="9"/>
  <c r="F26" i="9"/>
  <c r="F27" i="9"/>
  <c r="F28" i="9"/>
  <c r="F29" i="9"/>
  <c r="F30" i="9"/>
  <c r="F31" i="9"/>
  <c r="F32" i="9"/>
  <c r="J21" i="9"/>
  <c r="J22" i="9"/>
  <c r="J23" i="9"/>
  <c r="J24" i="9"/>
  <c r="J25" i="9"/>
  <c r="J26" i="9"/>
  <c r="J27" i="9"/>
  <c r="J28" i="9"/>
  <c r="J29" i="9"/>
  <c r="J30" i="9"/>
  <c r="J31" i="9"/>
  <c r="J32" i="9"/>
  <c r="D35" i="9"/>
  <c r="C7" i="16" l="1"/>
  <c r="K8" i="17" s="1"/>
  <c r="D7" i="16"/>
  <c r="L8" i="17" s="1"/>
  <c r="E7" i="16"/>
  <c r="N8" i="17" s="1"/>
  <c r="C6" i="16"/>
  <c r="K7" i="17" s="1"/>
  <c r="D6" i="16"/>
  <c r="L7" i="17" s="1"/>
  <c r="E6" i="16"/>
  <c r="N7" i="17" s="1"/>
  <c r="D5" i="16"/>
  <c r="L6" i="17" s="1"/>
  <c r="E5" i="16"/>
  <c r="N6" i="17" s="1"/>
  <c r="C5" i="16"/>
  <c r="K6" i="17" s="1"/>
  <c r="G7" i="15" l="1"/>
  <c r="H7" i="16" s="1"/>
  <c r="P8" i="17" s="1"/>
  <c r="F7" i="15"/>
  <c r="G7" i="16" s="1"/>
  <c r="O8" i="17" s="1"/>
  <c r="G6" i="15"/>
  <c r="H6" i="16" s="1"/>
  <c r="P7" i="17" s="1"/>
  <c r="F6" i="15"/>
  <c r="G6" i="16" s="1"/>
  <c r="O7" i="17" s="1"/>
  <c r="G5" i="15"/>
  <c r="H5" i="16" s="1"/>
  <c r="P6" i="17" s="1"/>
  <c r="F5" i="15"/>
  <c r="G5" i="16" s="1"/>
  <c r="O6" i="17" s="1"/>
  <c r="S29" i="11" l="1"/>
  <c r="L29" i="11"/>
  <c r="E29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W25" i="11"/>
  <c r="Q25" i="11"/>
  <c r="J25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T10" i="11"/>
  <c r="L10" i="11"/>
  <c r="E10" i="11"/>
  <c r="R50" i="10"/>
  <c r="K50" i="10"/>
  <c r="E50" i="10"/>
  <c r="R29" i="10"/>
  <c r="K29" i="10"/>
  <c r="E29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T25" i="10"/>
  <c r="N25" i="10"/>
  <c r="F25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R10" i="10"/>
  <c r="K10" i="10"/>
  <c r="E10" i="10"/>
  <c r="I32" i="9"/>
  <c r="H32" i="9"/>
  <c r="D32" i="9"/>
  <c r="R40" i="11" s="1"/>
  <c r="I31" i="9"/>
  <c r="H31" i="9"/>
  <c r="D31" i="9"/>
  <c r="P39" i="11" s="1"/>
  <c r="I30" i="9"/>
  <c r="H30" i="9"/>
  <c r="D30" i="9"/>
  <c r="V38" i="11" s="1"/>
  <c r="I29" i="9"/>
  <c r="H29" i="9"/>
  <c r="D29" i="9"/>
  <c r="T37" i="11" s="1"/>
  <c r="I28" i="9"/>
  <c r="H28" i="9"/>
  <c r="D28" i="9"/>
  <c r="R36" i="11" s="1"/>
  <c r="I27" i="9"/>
  <c r="H27" i="9"/>
  <c r="D27" i="9"/>
  <c r="P35" i="11" s="1"/>
  <c r="I26" i="9"/>
  <c r="H26" i="9"/>
  <c r="D26" i="9"/>
  <c r="V34" i="11" s="1"/>
  <c r="I25" i="9"/>
  <c r="H25" i="9"/>
  <c r="D25" i="9"/>
  <c r="T33" i="11" s="1"/>
  <c r="I24" i="9"/>
  <c r="H24" i="9"/>
  <c r="D24" i="9"/>
  <c r="V51" i="11" s="1"/>
  <c r="I23" i="9"/>
  <c r="H23" i="9"/>
  <c r="D23" i="9"/>
  <c r="L51" i="11" s="1"/>
  <c r="I22" i="9"/>
  <c r="H22" i="9"/>
  <c r="D22" i="9"/>
  <c r="G51" i="11" s="1"/>
  <c r="I21" i="9"/>
  <c r="H21" i="9"/>
  <c r="D21" i="9"/>
  <c r="G32" i="9"/>
  <c r="G31" i="9"/>
  <c r="G30" i="9"/>
  <c r="G29" i="9"/>
  <c r="G28" i="9"/>
  <c r="G27" i="9"/>
  <c r="G26" i="9"/>
  <c r="G25" i="9"/>
  <c r="G24" i="9"/>
  <c r="G23" i="9"/>
  <c r="G22" i="9"/>
  <c r="G21" i="9"/>
  <c r="J5" i="15" l="1"/>
  <c r="D5" i="17" s="1"/>
  <c r="V36" i="11"/>
  <c r="J12" i="15"/>
  <c r="D11" i="17" s="1"/>
  <c r="J13" i="15"/>
  <c r="D12" i="17" s="1"/>
  <c r="J14" i="15"/>
  <c r="D13" i="17" s="1"/>
  <c r="J6" i="15"/>
  <c r="D6" i="17" s="1"/>
  <c r="J7" i="15"/>
  <c r="D7" i="17" s="1"/>
  <c r="Q35" i="10"/>
  <c r="K36" i="10"/>
  <c r="M33" i="11"/>
  <c r="D33" i="10"/>
  <c r="O33" i="10"/>
  <c r="L35" i="11"/>
  <c r="C36" i="11"/>
  <c r="B39" i="10"/>
  <c r="G33" i="10"/>
  <c r="C36" i="10"/>
  <c r="E39" i="10"/>
  <c r="R40" i="10"/>
  <c r="E33" i="11"/>
  <c r="Q35" i="11"/>
  <c r="P37" i="11"/>
  <c r="K40" i="11"/>
  <c r="O40" i="10"/>
  <c r="F40" i="11"/>
  <c r="L33" i="10"/>
  <c r="F36" i="10"/>
  <c r="J39" i="10"/>
  <c r="H33" i="11"/>
  <c r="T35" i="11"/>
  <c r="D39" i="11"/>
  <c r="N40" i="11"/>
  <c r="I39" i="11"/>
  <c r="T33" i="10"/>
  <c r="N36" i="10"/>
  <c r="R39" i="10"/>
  <c r="P33" i="11"/>
  <c r="F36" i="11"/>
  <c r="L39" i="11"/>
  <c r="V40" i="11"/>
  <c r="M39" i="10"/>
  <c r="S40" i="11"/>
  <c r="F35" i="10"/>
  <c r="S36" i="10"/>
  <c r="B40" i="10"/>
  <c r="U33" i="11"/>
  <c r="K36" i="11"/>
  <c r="Q39" i="11"/>
  <c r="I35" i="10"/>
  <c r="H37" i="10"/>
  <c r="G40" i="10"/>
  <c r="D35" i="11"/>
  <c r="N36" i="11"/>
  <c r="T39" i="11"/>
  <c r="N35" i="10"/>
  <c r="S37" i="10"/>
  <c r="J40" i="10"/>
  <c r="I35" i="11"/>
  <c r="S36" i="11"/>
  <c r="C40" i="11"/>
  <c r="K37" i="10"/>
  <c r="U37" i="11"/>
  <c r="P37" i="10"/>
  <c r="E37" i="11"/>
  <c r="H37" i="11"/>
  <c r="C37" i="10"/>
  <c r="M37" i="11"/>
  <c r="I34" i="10"/>
  <c r="M38" i="10"/>
  <c r="O34" i="11"/>
  <c r="O38" i="11"/>
  <c r="W38" i="11"/>
  <c r="E33" i="10"/>
  <c r="M33" i="10"/>
  <c r="B34" i="10"/>
  <c r="J34" i="10"/>
  <c r="R34" i="10"/>
  <c r="G35" i="10"/>
  <c r="O35" i="10"/>
  <c r="D36" i="10"/>
  <c r="L36" i="10"/>
  <c r="T36" i="10"/>
  <c r="I37" i="10"/>
  <c r="Q37" i="10"/>
  <c r="F38" i="10"/>
  <c r="N38" i="10"/>
  <c r="C39" i="10"/>
  <c r="K39" i="10"/>
  <c r="S39" i="10"/>
  <c r="H40" i="10"/>
  <c r="P40" i="10"/>
  <c r="F33" i="11"/>
  <c r="N33" i="11"/>
  <c r="V33" i="11"/>
  <c r="H34" i="11"/>
  <c r="P34" i="11"/>
  <c r="B35" i="11"/>
  <c r="J35" i="11"/>
  <c r="R35" i="11"/>
  <c r="D36" i="11"/>
  <c r="L36" i="11"/>
  <c r="T36" i="11"/>
  <c r="F37" i="11"/>
  <c r="N37" i="11"/>
  <c r="V37" i="11"/>
  <c r="H38" i="11"/>
  <c r="P38" i="11"/>
  <c r="B39" i="11"/>
  <c r="J39" i="11"/>
  <c r="R39" i="11"/>
  <c r="D40" i="11"/>
  <c r="L40" i="11"/>
  <c r="T40" i="11"/>
  <c r="Q34" i="10"/>
  <c r="E38" i="10"/>
  <c r="G34" i="11"/>
  <c r="W34" i="11"/>
  <c r="G38" i="11"/>
  <c r="F33" i="10"/>
  <c r="N33" i="10"/>
  <c r="C34" i="10"/>
  <c r="K34" i="10"/>
  <c r="S34" i="10"/>
  <c r="H35" i="10"/>
  <c r="P35" i="10"/>
  <c r="E36" i="10"/>
  <c r="M36" i="10"/>
  <c r="B37" i="10"/>
  <c r="J37" i="10"/>
  <c r="R37" i="10"/>
  <c r="G38" i="10"/>
  <c r="O38" i="10"/>
  <c r="D39" i="10"/>
  <c r="L39" i="10"/>
  <c r="T39" i="10"/>
  <c r="I40" i="10"/>
  <c r="Q40" i="10"/>
  <c r="G33" i="11"/>
  <c r="O33" i="11"/>
  <c r="W33" i="11"/>
  <c r="I34" i="11"/>
  <c r="Q34" i="11"/>
  <c r="C35" i="11"/>
  <c r="K35" i="11"/>
  <c r="S35" i="11"/>
  <c r="E36" i="11"/>
  <c r="M36" i="11"/>
  <c r="U36" i="11"/>
  <c r="G37" i="11"/>
  <c r="O37" i="11"/>
  <c r="W37" i="11"/>
  <c r="I38" i="11"/>
  <c r="Q38" i="11"/>
  <c r="C39" i="11"/>
  <c r="K39" i="11"/>
  <c r="S39" i="11"/>
  <c r="E40" i="11"/>
  <c r="M40" i="11"/>
  <c r="U40" i="11"/>
  <c r="D34" i="10"/>
  <c r="B34" i="11"/>
  <c r="B38" i="11"/>
  <c r="J38" i="11"/>
  <c r="H33" i="10"/>
  <c r="P33" i="10"/>
  <c r="E34" i="10"/>
  <c r="M34" i="10"/>
  <c r="B35" i="10"/>
  <c r="J35" i="10"/>
  <c r="R35" i="10"/>
  <c r="G36" i="10"/>
  <c r="O36" i="10"/>
  <c r="D37" i="10"/>
  <c r="L37" i="10"/>
  <c r="T37" i="10"/>
  <c r="I38" i="10"/>
  <c r="Q38" i="10"/>
  <c r="F39" i="10"/>
  <c r="N39" i="10"/>
  <c r="C40" i="10"/>
  <c r="K40" i="10"/>
  <c r="S40" i="10"/>
  <c r="I33" i="11"/>
  <c r="Q33" i="11"/>
  <c r="C34" i="11"/>
  <c r="K34" i="11"/>
  <c r="S34" i="11"/>
  <c r="E35" i="11"/>
  <c r="M35" i="11"/>
  <c r="U35" i="11"/>
  <c r="G36" i="11"/>
  <c r="O36" i="11"/>
  <c r="W36" i="11"/>
  <c r="I37" i="11"/>
  <c r="Q37" i="11"/>
  <c r="C38" i="11"/>
  <c r="K38" i="11"/>
  <c r="S38" i="11"/>
  <c r="E39" i="11"/>
  <c r="M39" i="11"/>
  <c r="U39" i="11"/>
  <c r="G40" i="11"/>
  <c r="O40" i="11"/>
  <c r="W40" i="11"/>
  <c r="L34" i="10"/>
  <c r="R34" i="11"/>
  <c r="R30" i="10"/>
  <c r="I33" i="10"/>
  <c r="Q33" i="10"/>
  <c r="F34" i="10"/>
  <c r="N34" i="10"/>
  <c r="C35" i="10"/>
  <c r="K35" i="10"/>
  <c r="S35" i="10"/>
  <c r="H36" i="10"/>
  <c r="P36" i="10"/>
  <c r="E37" i="10"/>
  <c r="M37" i="10"/>
  <c r="B38" i="10"/>
  <c r="J38" i="10"/>
  <c r="R38" i="10"/>
  <c r="G39" i="10"/>
  <c r="O39" i="10"/>
  <c r="D40" i="10"/>
  <c r="L40" i="10"/>
  <c r="T40" i="10"/>
  <c r="B33" i="11"/>
  <c r="J33" i="11"/>
  <c r="R33" i="11"/>
  <c r="D34" i="11"/>
  <c r="L34" i="11"/>
  <c r="T34" i="11"/>
  <c r="F35" i="11"/>
  <c r="N35" i="11"/>
  <c r="V35" i="11"/>
  <c r="H36" i="11"/>
  <c r="P36" i="11"/>
  <c r="B37" i="11"/>
  <c r="J37" i="11"/>
  <c r="R37" i="11"/>
  <c r="D38" i="11"/>
  <c r="L38" i="11"/>
  <c r="T38" i="11"/>
  <c r="F39" i="11"/>
  <c r="N39" i="11"/>
  <c r="V39" i="11"/>
  <c r="H40" i="11"/>
  <c r="P40" i="11"/>
  <c r="H38" i="10"/>
  <c r="B33" i="10"/>
  <c r="J33" i="10"/>
  <c r="R33" i="10"/>
  <c r="G34" i="10"/>
  <c r="O34" i="10"/>
  <c r="D35" i="10"/>
  <c r="L35" i="10"/>
  <c r="T35" i="10"/>
  <c r="I36" i="10"/>
  <c r="Q36" i="10"/>
  <c r="F37" i="10"/>
  <c r="N37" i="10"/>
  <c r="C38" i="10"/>
  <c r="K38" i="10"/>
  <c r="S38" i="10"/>
  <c r="H39" i="10"/>
  <c r="P39" i="10"/>
  <c r="E40" i="10"/>
  <c r="M40" i="10"/>
  <c r="C33" i="11"/>
  <c r="K33" i="11"/>
  <c r="S33" i="11"/>
  <c r="E34" i="11"/>
  <c r="M34" i="11"/>
  <c r="U34" i="11"/>
  <c r="G35" i="11"/>
  <c r="O35" i="11"/>
  <c r="W35" i="11"/>
  <c r="I36" i="11"/>
  <c r="Q36" i="11"/>
  <c r="C37" i="11"/>
  <c r="K37" i="11"/>
  <c r="S37" i="11"/>
  <c r="E38" i="11"/>
  <c r="M38" i="11"/>
  <c r="U38" i="11"/>
  <c r="G39" i="11"/>
  <c r="O39" i="11"/>
  <c r="W39" i="11"/>
  <c r="I40" i="11"/>
  <c r="Q40" i="11"/>
  <c r="T34" i="10"/>
  <c r="P38" i="10"/>
  <c r="J34" i="11"/>
  <c r="R38" i="11"/>
  <c r="C33" i="10"/>
  <c r="K33" i="10"/>
  <c r="S33" i="10"/>
  <c r="H34" i="10"/>
  <c r="P34" i="10"/>
  <c r="E35" i="10"/>
  <c r="M35" i="10"/>
  <c r="B36" i="10"/>
  <c r="J36" i="10"/>
  <c r="R36" i="10"/>
  <c r="G37" i="10"/>
  <c r="O37" i="10"/>
  <c r="D38" i="10"/>
  <c r="L38" i="10"/>
  <c r="T38" i="10"/>
  <c r="I39" i="10"/>
  <c r="Q39" i="10"/>
  <c r="F40" i="10"/>
  <c r="N40" i="10"/>
  <c r="D33" i="11"/>
  <c r="L33" i="11"/>
  <c r="F34" i="11"/>
  <c r="N34" i="11"/>
  <c r="H35" i="11"/>
  <c r="B36" i="11"/>
  <c r="J36" i="11"/>
  <c r="D37" i="11"/>
  <c r="L37" i="11"/>
  <c r="F38" i="11"/>
  <c r="N38" i="11"/>
  <c r="H39" i="11"/>
  <c r="B40" i="11"/>
  <c r="J40" i="11"/>
  <c r="I32" i="10"/>
  <c r="K32" i="11"/>
  <c r="O32" i="11"/>
  <c r="E32" i="10"/>
  <c r="H31" i="10"/>
  <c r="M51" i="10"/>
  <c r="D31" i="11"/>
  <c r="T31" i="11"/>
  <c r="M51" i="11"/>
  <c r="I31" i="10"/>
  <c r="Q31" i="10"/>
  <c r="N51" i="10"/>
  <c r="E31" i="11"/>
  <c r="M31" i="11"/>
  <c r="U31" i="11"/>
  <c r="N51" i="11"/>
  <c r="P31" i="10"/>
  <c r="L31" i="11"/>
  <c r="B31" i="10"/>
  <c r="J31" i="10"/>
  <c r="R31" i="10"/>
  <c r="G51" i="10"/>
  <c r="F31" i="11"/>
  <c r="N31" i="11"/>
  <c r="V31" i="11"/>
  <c r="O51" i="11"/>
  <c r="S31" i="10"/>
  <c r="G31" i="11"/>
  <c r="D31" i="10"/>
  <c r="L31" i="10"/>
  <c r="T31" i="10"/>
  <c r="I51" i="10"/>
  <c r="H31" i="11"/>
  <c r="P31" i="11"/>
  <c r="Q51" i="11"/>
  <c r="O31" i="11"/>
  <c r="E31" i="10"/>
  <c r="M31" i="10"/>
  <c r="J51" i="10"/>
  <c r="I31" i="11"/>
  <c r="Q31" i="11"/>
  <c r="K31" i="10"/>
  <c r="H51" i="10"/>
  <c r="W31" i="11"/>
  <c r="P51" i="11"/>
  <c r="F31" i="10"/>
  <c r="N31" i="10"/>
  <c r="K51" i="10"/>
  <c r="B31" i="11"/>
  <c r="J31" i="11"/>
  <c r="R31" i="11"/>
  <c r="K51" i="11"/>
  <c r="C31" i="10"/>
  <c r="G31" i="10"/>
  <c r="O31" i="10"/>
  <c r="L51" i="10"/>
  <c r="C31" i="11"/>
  <c r="K31" i="11"/>
  <c r="S31" i="11"/>
  <c r="N30" i="11"/>
  <c r="J30" i="10"/>
  <c r="Q32" i="10"/>
  <c r="G32" i="11"/>
  <c r="W32" i="11"/>
  <c r="W51" i="11"/>
  <c r="M32" i="10"/>
  <c r="Q51" i="10"/>
  <c r="C32" i="11"/>
  <c r="S32" i="11"/>
  <c r="S51" i="11"/>
  <c r="B30" i="10"/>
  <c r="F30" i="10"/>
  <c r="B32" i="10"/>
  <c r="F32" i="10"/>
  <c r="J32" i="10"/>
  <c r="N32" i="10"/>
  <c r="R32" i="10"/>
  <c r="R51" i="10"/>
  <c r="D32" i="11"/>
  <c r="H32" i="11"/>
  <c r="L32" i="11"/>
  <c r="P32" i="11"/>
  <c r="T32" i="11"/>
  <c r="T51" i="11"/>
  <c r="C32" i="10"/>
  <c r="G32" i="10"/>
  <c r="K32" i="10"/>
  <c r="O32" i="10"/>
  <c r="S32" i="10"/>
  <c r="O51" i="10"/>
  <c r="S51" i="10"/>
  <c r="E32" i="11"/>
  <c r="I32" i="11"/>
  <c r="M32" i="11"/>
  <c r="Q32" i="11"/>
  <c r="U32" i="11"/>
  <c r="U51" i="11"/>
  <c r="D32" i="10"/>
  <c r="H32" i="10"/>
  <c r="L32" i="10"/>
  <c r="P32" i="10"/>
  <c r="T32" i="10"/>
  <c r="P51" i="10"/>
  <c r="T51" i="10"/>
  <c r="B32" i="11"/>
  <c r="F32" i="11"/>
  <c r="J32" i="11"/>
  <c r="N32" i="11"/>
  <c r="R32" i="11"/>
  <c r="V32" i="11"/>
  <c r="R51" i="11"/>
  <c r="D30" i="10"/>
  <c r="L30" i="10"/>
  <c r="T30" i="10"/>
  <c r="B30" i="11"/>
  <c r="R30" i="11"/>
  <c r="N30" i="10"/>
  <c r="E51" i="10"/>
  <c r="F30" i="11"/>
  <c r="V30" i="11"/>
  <c r="D51" i="11"/>
  <c r="H30" i="10"/>
  <c r="P30" i="10"/>
  <c r="J30" i="11"/>
  <c r="H51" i="11"/>
  <c r="C30" i="10"/>
  <c r="G30" i="10"/>
  <c r="K30" i="10"/>
  <c r="O30" i="10"/>
  <c r="S30" i="10"/>
  <c r="B51" i="10"/>
  <c r="F51" i="10"/>
  <c r="C30" i="11"/>
  <c r="G30" i="11"/>
  <c r="K30" i="11"/>
  <c r="O30" i="11"/>
  <c r="S30" i="11"/>
  <c r="W30" i="11"/>
  <c r="E51" i="11"/>
  <c r="I51" i="11"/>
  <c r="C51" i="10"/>
  <c r="D30" i="11"/>
  <c r="H30" i="11"/>
  <c r="L30" i="11"/>
  <c r="P30" i="11"/>
  <c r="T30" i="11"/>
  <c r="B51" i="11"/>
  <c r="F51" i="11"/>
  <c r="J51" i="11"/>
  <c r="E30" i="10"/>
  <c r="I30" i="10"/>
  <c r="M30" i="10"/>
  <c r="Q30" i="10"/>
  <c r="D51" i="10"/>
  <c r="E30" i="11"/>
  <c r="I30" i="11"/>
  <c r="M30" i="11"/>
  <c r="Q30" i="11"/>
  <c r="U30" i="11"/>
  <c r="C51" i="11"/>
  <c r="H44" i="10" l="1"/>
  <c r="H52" i="10" s="1"/>
  <c r="U44" i="11"/>
  <c r="U47" i="11" s="1"/>
  <c r="O44" i="10"/>
  <c r="O52" i="10" s="1"/>
  <c r="H44" i="11"/>
  <c r="H52" i="11" s="1"/>
  <c r="F44" i="11"/>
  <c r="F52" i="11" s="1"/>
  <c r="L44" i="11"/>
  <c r="L52" i="11" s="1"/>
  <c r="D44" i="10"/>
  <c r="D52" i="10" s="1"/>
  <c r="P44" i="10"/>
  <c r="P52" i="10" s="1"/>
  <c r="T44" i="10"/>
  <c r="T52" i="10" s="1"/>
  <c r="E44" i="11"/>
  <c r="E52" i="11" s="1"/>
  <c r="G44" i="11"/>
  <c r="G52" i="11" s="1"/>
  <c r="J44" i="10"/>
  <c r="J52" i="10" s="1"/>
  <c r="T44" i="11"/>
  <c r="T52" i="11" s="1"/>
  <c r="B44" i="11"/>
  <c r="B47" i="11" s="1"/>
  <c r="I44" i="10"/>
  <c r="I52" i="10" s="1"/>
  <c r="N44" i="11"/>
  <c r="N52" i="11" s="1"/>
  <c r="M44" i="10"/>
  <c r="M52" i="10" s="1"/>
  <c r="O44" i="11"/>
  <c r="O52" i="11" s="1"/>
  <c r="R44" i="10"/>
  <c r="R52" i="10" s="1"/>
  <c r="M44" i="11"/>
  <c r="M52" i="11" s="1"/>
  <c r="C44" i="10"/>
  <c r="C52" i="10" s="1"/>
  <c r="J44" i="11"/>
  <c r="J52" i="11" s="1"/>
  <c r="L44" i="10"/>
  <c r="L52" i="10" s="1"/>
  <c r="Q44" i="11"/>
  <c r="Q52" i="11" s="1"/>
  <c r="I44" i="11"/>
  <c r="I52" i="11" s="1"/>
  <c r="P44" i="11"/>
  <c r="P52" i="11" s="1"/>
  <c r="W44" i="11"/>
  <c r="W52" i="11" s="1"/>
  <c r="V44" i="11"/>
  <c r="V52" i="11" s="1"/>
  <c r="S44" i="11"/>
  <c r="S52" i="11" s="1"/>
  <c r="G44" i="10"/>
  <c r="G52" i="10" s="1"/>
  <c r="E44" i="10"/>
  <c r="E52" i="10" s="1"/>
  <c r="R44" i="11"/>
  <c r="R47" i="11" s="1"/>
  <c r="B44" i="10"/>
  <c r="B52" i="10" s="1"/>
  <c r="D44" i="11"/>
  <c r="D47" i="11" s="1"/>
  <c r="S44" i="10"/>
  <c r="S52" i="10" s="1"/>
  <c r="K44" i="10"/>
  <c r="K52" i="10" s="1"/>
  <c r="N44" i="10"/>
  <c r="N47" i="10" s="1"/>
  <c r="Q44" i="10"/>
  <c r="Q52" i="10" s="1"/>
  <c r="F44" i="10"/>
  <c r="F52" i="10" s="1"/>
  <c r="C44" i="11"/>
  <c r="C52" i="11" s="1"/>
  <c r="K44" i="11"/>
  <c r="K52" i="11" s="1"/>
  <c r="K42" i="10"/>
  <c r="I42" i="10"/>
  <c r="E42" i="10"/>
  <c r="M42" i="10"/>
  <c r="D42" i="10"/>
  <c r="V42" i="11"/>
  <c r="R42" i="10"/>
  <c r="N42" i="10"/>
  <c r="B42" i="10"/>
  <c r="P42" i="11"/>
  <c r="M42" i="11"/>
  <c r="D42" i="11"/>
  <c r="T42" i="11"/>
  <c r="T42" i="10"/>
  <c r="Q42" i="10"/>
  <c r="W42" i="11"/>
  <c r="J42" i="10"/>
  <c r="O42" i="11"/>
  <c r="K42" i="11"/>
  <c r="G42" i="11"/>
  <c r="C42" i="11"/>
  <c r="H42" i="11"/>
  <c r="Q42" i="11"/>
  <c r="I42" i="11"/>
  <c r="N42" i="11"/>
  <c r="S42" i="11"/>
  <c r="L42" i="10"/>
  <c r="U42" i="11"/>
  <c r="E42" i="11"/>
  <c r="G42" i="10"/>
  <c r="P42" i="10"/>
  <c r="F42" i="11"/>
  <c r="B42" i="11"/>
  <c r="F42" i="10"/>
  <c r="S42" i="10"/>
  <c r="C42" i="10"/>
  <c r="H42" i="10"/>
  <c r="O42" i="10"/>
  <c r="L42" i="11"/>
  <c r="J42" i="11"/>
  <c r="R42" i="11"/>
  <c r="U52" i="11" l="1"/>
  <c r="F47" i="11"/>
  <c r="S47" i="11"/>
  <c r="H47" i="10"/>
  <c r="O47" i="10"/>
  <c r="R47" i="10"/>
  <c r="W47" i="11"/>
  <c r="T47" i="11"/>
  <c r="L47" i="11"/>
  <c r="B52" i="11"/>
  <c r="C47" i="10"/>
  <c r="I47" i="10"/>
  <c r="J47" i="11"/>
  <c r="H47" i="11"/>
  <c r="G47" i="11"/>
  <c r="J47" i="10"/>
  <c r="Q47" i="11"/>
  <c r="P47" i="10"/>
  <c r="M47" i="10"/>
  <c r="T47" i="10"/>
  <c r="E47" i="11"/>
  <c r="P47" i="11"/>
  <c r="D47" i="10"/>
  <c r="D52" i="11"/>
  <c r="O47" i="11"/>
  <c r="R52" i="11"/>
  <c r="Q45" i="11"/>
  <c r="V47" i="11"/>
  <c r="M47" i="11"/>
  <c r="K47" i="11"/>
  <c r="E47" i="10"/>
  <c r="L47" i="10"/>
  <c r="N47" i="11"/>
  <c r="Q53" i="11"/>
  <c r="W45" i="11"/>
  <c r="G47" i="10"/>
  <c r="B47" i="10"/>
  <c r="I47" i="11"/>
  <c r="T53" i="10"/>
  <c r="N45" i="10"/>
  <c r="K47" i="10"/>
  <c r="S47" i="10"/>
  <c r="F53" i="10"/>
  <c r="C47" i="11"/>
  <c r="J45" i="11"/>
  <c r="F47" i="10"/>
  <c r="F45" i="10"/>
  <c r="N52" i="10"/>
  <c r="N53" i="10" s="1"/>
  <c r="T45" i="10"/>
  <c r="Q47" i="10"/>
  <c r="W43" i="11"/>
  <c r="Q43" i="11"/>
  <c r="N43" i="10"/>
  <c r="F43" i="10"/>
  <c r="J43" i="11"/>
  <c r="T43" i="10"/>
  <c r="W53" i="11" l="1"/>
  <c r="W48" i="11"/>
  <c r="P14" i="15" s="1"/>
  <c r="J53" i="11"/>
  <c r="T48" i="10"/>
  <c r="L5" i="15"/>
  <c r="F5" i="17" s="1"/>
  <c r="L13" i="15"/>
  <c r="F12" i="17" s="1"/>
  <c r="L14" i="15"/>
  <c r="F13" i="17" s="1"/>
  <c r="L12" i="15"/>
  <c r="F11" i="17" s="1"/>
  <c r="B59" i="11"/>
  <c r="C59" i="11" s="1"/>
  <c r="L7" i="15"/>
  <c r="F7" i="17" s="1"/>
  <c r="L6" i="15"/>
  <c r="F6" i="17" s="1"/>
  <c r="B58" i="11"/>
  <c r="C58" i="11" s="1"/>
  <c r="B57" i="10"/>
  <c r="C57" i="10" s="1"/>
  <c r="B59" i="10"/>
  <c r="B56" i="11"/>
  <c r="C56" i="11" s="1"/>
  <c r="B58" i="10"/>
  <c r="C58" i="10" s="1"/>
  <c r="B57" i="11"/>
  <c r="C57" i="11" s="1"/>
  <c r="B56" i="10"/>
  <c r="C56" i="10" s="1"/>
  <c r="Q48" i="11"/>
  <c r="J48" i="11"/>
  <c r="N48" i="10"/>
  <c r="F48" i="10"/>
  <c r="U52" i="10"/>
  <c r="M14" i="15" l="1"/>
  <c r="G13" i="17" s="1"/>
  <c r="P7" i="15"/>
  <c r="M7" i="15"/>
  <c r="R7" i="15" s="1"/>
  <c r="T11" i="15"/>
  <c r="W11" i="15"/>
  <c r="T6" i="15"/>
  <c r="Z7" i="15"/>
  <c r="M12" i="15"/>
  <c r="R11" i="15" s="1"/>
  <c r="T12" i="15"/>
  <c r="Z6" i="15"/>
  <c r="Z5" i="15"/>
  <c r="W5" i="15"/>
  <c r="T5" i="15"/>
  <c r="D9" i="15"/>
  <c r="C59" i="10"/>
  <c r="M13" i="15"/>
  <c r="P13" i="15"/>
  <c r="P12" i="15"/>
  <c r="M5" i="15"/>
  <c r="P5" i="15"/>
  <c r="M6" i="15"/>
  <c r="P6" i="15"/>
  <c r="T23" i="15" l="1"/>
  <c r="R13" i="15"/>
  <c r="AA7" i="15"/>
  <c r="G7" i="17"/>
  <c r="X11" i="15"/>
  <c r="U11" i="15"/>
  <c r="G11" i="17"/>
  <c r="G6" i="17"/>
  <c r="AA6" i="15"/>
  <c r="U6" i="15"/>
  <c r="R6" i="15"/>
  <c r="G5" i="17"/>
  <c r="AA5" i="15"/>
  <c r="U5" i="15"/>
  <c r="X5" i="15"/>
  <c r="R5" i="15"/>
  <c r="G12" i="17"/>
  <c r="U12" i="15"/>
  <c r="R12" i="15"/>
  <c r="T21" i="15"/>
  <c r="T22" i="15"/>
  <c r="R23" i="15"/>
  <c r="R22" i="15"/>
  <c r="R21" i="15"/>
</calcChain>
</file>

<file path=xl/sharedStrings.xml><?xml version="1.0" encoding="utf-8"?>
<sst xmlns="http://schemas.openxmlformats.org/spreadsheetml/2006/main" count="333" uniqueCount="140">
  <si>
    <t>Feeding Period = January 1 - March 31</t>
  </si>
  <si>
    <t xml:space="preserve">Meduim sized cows = 1350 lbs. </t>
  </si>
  <si>
    <t>British, lower milk</t>
  </si>
  <si>
    <t>Current BCS = 5</t>
  </si>
  <si>
    <t>Last 1/3 gestation</t>
  </si>
  <si>
    <t>Corn, cracked</t>
  </si>
  <si>
    <t>Soyhull pellets</t>
  </si>
  <si>
    <t>Good hay</t>
  </si>
  <si>
    <t>Mg Oxide</t>
  </si>
  <si>
    <t>Soybean meal, 44%</t>
  </si>
  <si>
    <t>Unit</t>
  </si>
  <si>
    <t>$ per ton</t>
  </si>
  <si>
    <t>Fair hay</t>
  </si>
  <si>
    <t>Poor hay</t>
  </si>
  <si>
    <t>Corn gluten feed, dry</t>
  </si>
  <si>
    <t>Distiller grain, dry</t>
  </si>
  <si>
    <t>$ per lb</t>
  </si>
  <si>
    <t>Total</t>
  </si>
  <si>
    <t>Hay</t>
  </si>
  <si>
    <t>Quality</t>
  </si>
  <si>
    <t>Poor</t>
  </si>
  <si>
    <t>Fair</t>
  </si>
  <si>
    <t>Good</t>
  </si>
  <si>
    <t>GH1</t>
  </si>
  <si>
    <t>GH2</t>
  </si>
  <si>
    <t>GH3</t>
  </si>
  <si>
    <t>GH4</t>
  </si>
  <si>
    <t>FH1</t>
  </si>
  <si>
    <t>FH2</t>
  </si>
  <si>
    <t>FH3</t>
  </si>
  <si>
    <t>FH4</t>
  </si>
  <si>
    <t>FH5</t>
  </si>
  <si>
    <t>FH6</t>
  </si>
  <si>
    <t>Sources</t>
  </si>
  <si>
    <t>Feedstuff</t>
  </si>
  <si>
    <t>Costs per hd per day</t>
  </si>
  <si>
    <t>As-fed, lbs per day</t>
  </si>
  <si>
    <t>PH1</t>
  </si>
  <si>
    <t>PH2</t>
  </si>
  <si>
    <t>PH3</t>
  </si>
  <si>
    <t>PH4</t>
  </si>
  <si>
    <t>PH5</t>
  </si>
  <si>
    <t>Soybean meal, 48%</t>
  </si>
  <si>
    <t>Corn gluten feed, dry, 21%</t>
  </si>
  <si>
    <t>GH5</t>
  </si>
  <si>
    <t>GH6</t>
  </si>
  <si>
    <t>GH7</t>
  </si>
  <si>
    <t>Total, lbs</t>
  </si>
  <si>
    <t>Supplement, lbs</t>
  </si>
  <si>
    <t>Supplement, lbs, median</t>
  </si>
  <si>
    <t>Supplement, $ per lb</t>
  </si>
  <si>
    <t>Supplement</t>
  </si>
  <si>
    <t>Supplement, $/per lb, median</t>
  </si>
  <si>
    <t>Hay, $ per lb</t>
  </si>
  <si>
    <t>Cost per lb of feedstuff</t>
  </si>
  <si>
    <t>Raised hay</t>
  </si>
  <si>
    <t>*Hay and supplement, $ per cow per day</t>
  </si>
  <si>
    <t>Buy hay</t>
  </si>
  <si>
    <t>Raise hay</t>
  </si>
  <si>
    <t>fed, lbs</t>
  </si>
  <si>
    <t>Total ration, sum, $/hd/day</t>
  </si>
  <si>
    <t>Total ration, median, $/hd/day</t>
  </si>
  <si>
    <t>Supplement sum, $/hd/day</t>
  </si>
  <si>
    <t>Supplement, $/hd/day, median</t>
  </si>
  <si>
    <t>TR, raised hay, sum, $/hd/day</t>
  </si>
  <si>
    <t>TR, raised hay, median, $/hd/day</t>
  </si>
  <si>
    <t>MU COP Budget</t>
  </si>
  <si>
    <t>Maintenance + 5% hay waste</t>
  </si>
  <si>
    <t>Good Hay = 10% CP; 58% TDN; 0.56 Mcal/lb NEm</t>
  </si>
  <si>
    <t>Fair Hay = 8% CP; 53% TDN; 0.52 Mcal/lb NEm</t>
  </si>
  <si>
    <t>Poor Hay = 6% CP; 48% TDN; 0.47 Mcal/lb NEm</t>
  </si>
  <si>
    <t>Cow mineral, 10% P</t>
  </si>
  <si>
    <t>Salt</t>
  </si>
  <si>
    <t>FH7</t>
  </si>
  <si>
    <t>FH8</t>
  </si>
  <si>
    <t>PH6</t>
  </si>
  <si>
    <t xml:space="preserve"> </t>
  </si>
  <si>
    <t>Late-Lactation</t>
  </si>
  <si>
    <t>GH8</t>
  </si>
  <si>
    <t>GH9</t>
  </si>
  <si>
    <t>Cow mineral 10% P</t>
  </si>
  <si>
    <t>Requirement:</t>
  </si>
  <si>
    <t>Min supplement cost</t>
  </si>
  <si>
    <t>Max supplement cost</t>
  </si>
  <si>
    <t>Average supplement cost</t>
  </si>
  <si>
    <t>Ration as-fed, lbs per day</t>
  </si>
  <si>
    <t>Buy</t>
  </si>
  <si>
    <t>Crude</t>
  </si>
  <si>
    <t>Mcal/lb</t>
  </si>
  <si>
    <t>Hay price</t>
  </si>
  <si>
    <t>$/ton</t>
  </si>
  <si>
    <t>Spring calving cows</t>
  </si>
  <si>
    <t>Fall calving cows</t>
  </si>
  <si>
    <t>Table 1. Hay quality and prices</t>
  </si>
  <si>
    <t>Grade</t>
  </si>
  <si>
    <t>Protein,</t>
  </si>
  <si>
    <t>%</t>
  </si>
  <si>
    <t>TDN,</t>
  </si>
  <si>
    <t>Net</t>
  </si>
  <si>
    <t>Energy, m</t>
  </si>
  <si>
    <t xml:space="preserve">Bought </t>
  </si>
  <si>
    <t>Raised</t>
  </si>
  <si>
    <t>TDN is total digestible nutrients. NEm is net energy for maintenance.</t>
  </si>
  <si>
    <t>Table 2. Winter feed ingredient costs.</t>
  </si>
  <si>
    <t>NEm</t>
  </si>
  <si>
    <t>Raise</t>
  </si>
  <si>
    <t>TDN</t>
  </si>
  <si>
    <t>CP</t>
  </si>
  <si>
    <t>CP is crude protein. TDN is total digestible nutrients.</t>
  </si>
  <si>
    <t>NEm is net energy for maintenance.</t>
  </si>
  <si>
    <t>Ration</t>
  </si>
  <si>
    <t>ID</t>
  </si>
  <si>
    <t>SPRING CALVERS</t>
  </si>
  <si>
    <t>fed,  lbs</t>
  </si>
  <si>
    <t>https://www.ams.usda.gov/market-news/feedstuffs-reports</t>
  </si>
  <si>
    <t>Median supplement cost</t>
  </si>
  <si>
    <t>Raise hay TC</t>
  </si>
  <si>
    <t>Raise hay VC</t>
  </si>
  <si>
    <t>Calc</t>
  </si>
  <si>
    <t>Supplement cost per lb:</t>
  </si>
  <si>
    <t>vs Raise</t>
  </si>
  <si>
    <t>Sprg vs Fall</t>
  </si>
  <si>
    <t>Supp. pct of total diet $</t>
  </si>
  <si>
    <t>$ per bu</t>
  </si>
  <si>
    <t>Calc corn</t>
  </si>
  <si>
    <t>Diet cost*</t>
  </si>
  <si>
    <r>
      <t xml:space="preserve">Diet cost, </t>
    </r>
    <r>
      <rPr>
        <sz val="12"/>
        <rFont val="Calibri"/>
        <family val="2"/>
        <scheme val="minor"/>
      </rPr>
      <t>$/cow/day</t>
    </r>
  </si>
  <si>
    <r>
      <t>Diet cost,</t>
    </r>
    <r>
      <rPr>
        <sz val="12"/>
        <rFont val="Calibri"/>
        <family val="2"/>
        <scheme val="minor"/>
      </rPr>
      <t xml:space="preserve"> $/cow/day</t>
    </r>
  </si>
  <si>
    <t>* Free choice hay and supplement costs only, $ per cow per day</t>
  </si>
  <si>
    <t>Grades-One off</t>
  </si>
  <si>
    <t>Grades-Two off</t>
  </si>
  <si>
    <t>fed, lbs/d</t>
  </si>
  <si>
    <t xml:space="preserve">   FALL CALVERS</t>
  </si>
  <si>
    <t>Use for presentation</t>
  </si>
  <si>
    <t>Cow Feed Cost Calculator Worksheet</t>
  </si>
  <si>
    <t xml:space="preserve">Developed by:  </t>
  </si>
  <si>
    <t>Gene Schmitz, MU Extension Field Specialist in Livestock, schmitze@missouri.edu, 660.827.0591</t>
  </si>
  <si>
    <t>Brent Carpenter, MU Extension Ag Business Specialist, Retired</t>
  </si>
  <si>
    <t>https://www.ams.usda.gov/mnreports/ams_2929.pdf</t>
  </si>
  <si>
    <t>Commercial mineral, 10%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</si>
</sst>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&quot;$&quot;#,##0.00"/>
    <numFmt numFmtId="166" formatCode="0.0"/>
    <numFmt numFmtId="167" formatCode="0.000"/>
    <numFmt numFmtId="168" formatCode="&quot;$&quot;#,##0.000"/>
    <numFmt numFmtId="169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1"/>
      <color theme="5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8">
    <xf numFmtId="0" fontId="0" fillId="0" borderId="0" xfId="0"/>
    <xf numFmtId="2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Border="1"/>
    <xf numFmtId="0" fontId="0" fillId="0" borderId="0" xfId="0" applyNumberFormat="1"/>
    <xf numFmtId="0" fontId="0" fillId="0" borderId="0" xfId="0" applyNumberFormat="1" applyBorder="1"/>
    <xf numFmtId="2" fontId="3" fillId="0" borderId="5" xfId="0" applyNumberFormat="1" applyFont="1" applyBorder="1" applyAlignment="1">
      <alignment horizontal="left"/>
    </xf>
    <xf numFmtId="2" fontId="3" fillId="0" borderId="5" xfId="0" applyNumberFormat="1" applyFont="1" applyBorder="1"/>
    <xf numFmtId="2" fontId="4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0" fillId="0" borderId="5" xfId="0" applyBorder="1"/>
    <xf numFmtId="2" fontId="0" fillId="0" borderId="5" xfId="0" applyNumberFormat="1" applyBorder="1"/>
    <xf numFmtId="0" fontId="1" fillId="2" borderId="0" xfId="0" applyFont="1" applyFill="1" applyBorder="1" applyAlignment="1">
      <alignment horizontal="right"/>
    </xf>
    <xf numFmtId="2" fontId="0" fillId="0" borderId="0" xfId="0" applyNumberFormat="1" applyFill="1"/>
    <xf numFmtId="0" fontId="1" fillId="3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165" fontId="0" fillId="0" borderId="0" xfId="0" applyNumberFormat="1" applyFont="1" applyBorder="1"/>
    <xf numFmtId="0" fontId="3" fillId="0" borderId="5" xfId="0" applyFont="1" applyBorder="1" applyAlignment="1"/>
    <xf numFmtId="165" fontId="3" fillId="0" borderId="5" xfId="0" applyNumberFormat="1" applyFont="1" applyBorder="1"/>
    <xf numFmtId="167" fontId="0" fillId="0" borderId="0" xfId="0" applyNumberFormat="1" applyFont="1"/>
    <xf numFmtId="0" fontId="1" fillId="0" borderId="2" xfId="0" applyFont="1" applyBorder="1"/>
    <xf numFmtId="0" fontId="0" fillId="2" borderId="4" xfId="0" applyFill="1" applyBorder="1" applyProtection="1">
      <protection locked="0"/>
    </xf>
    <xf numFmtId="2" fontId="0" fillId="0" borderId="0" xfId="0" applyNumberFormat="1" applyFill="1" applyBorder="1"/>
    <xf numFmtId="2" fontId="0" fillId="0" borderId="0" xfId="0" applyNumberFormat="1" applyBorder="1"/>
    <xf numFmtId="0" fontId="0" fillId="0" borderId="0" xfId="0" applyProtection="1">
      <protection locked="0"/>
    </xf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0" borderId="0" xfId="0" applyFont="1" applyBorder="1"/>
    <xf numFmtId="167" fontId="0" fillId="0" borderId="0" xfId="0" applyNumberFormat="1" applyFont="1" applyBorder="1"/>
    <xf numFmtId="0" fontId="0" fillId="0" borderId="1" xfId="0" applyNumberFormat="1" applyBorder="1"/>
    <xf numFmtId="167" fontId="0" fillId="0" borderId="0" xfId="0" applyNumberFormat="1"/>
    <xf numFmtId="0" fontId="0" fillId="2" borderId="3" xfId="0" applyFill="1" applyBorder="1" applyProtection="1">
      <protection locked="0"/>
    </xf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indent="1"/>
    </xf>
    <xf numFmtId="2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Border="1"/>
    <xf numFmtId="0" fontId="1" fillId="0" borderId="0" xfId="0" applyFont="1" applyAlignment="1">
      <alignment horizontal="left" indent="1"/>
    </xf>
    <xf numFmtId="167" fontId="1" fillId="0" borderId="0" xfId="0" applyNumberFormat="1" applyFont="1"/>
    <xf numFmtId="167" fontId="1" fillId="0" borderId="0" xfId="0" applyNumberFormat="1" applyFont="1" applyBorder="1"/>
    <xf numFmtId="0" fontId="3" fillId="0" borderId="0" xfId="0" applyFont="1"/>
    <xf numFmtId="168" fontId="0" fillId="0" borderId="0" xfId="0" applyNumberFormat="1" applyFont="1" applyBorder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165" fontId="7" fillId="0" borderId="0" xfId="0" applyNumberFormat="1" applyFont="1"/>
    <xf numFmtId="165" fontId="0" fillId="0" borderId="0" xfId="0" applyNumberFormat="1" applyFont="1"/>
    <xf numFmtId="167" fontId="7" fillId="0" borderId="0" xfId="0" applyNumberFormat="1" applyFont="1"/>
    <xf numFmtId="2" fontId="1" fillId="0" borderId="0" xfId="0" applyNumberFormat="1" applyFont="1" applyBorder="1"/>
    <xf numFmtId="0" fontId="0" fillId="0" borderId="2" xfId="0" applyFont="1" applyFill="1" applyBorder="1" applyAlignment="1" applyProtection="1">
      <alignment horizontal="left"/>
      <protection locked="0"/>
    </xf>
    <xf numFmtId="0" fontId="0" fillId="0" borderId="2" xfId="0" applyFont="1" applyBorder="1"/>
    <xf numFmtId="0" fontId="13" fillId="0" borderId="0" xfId="1" applyFont="1" applyProtection="1">
      <protection locked="0"/>
    </xf>
    <xf numFmtId="0" fontId="0" fillId="0" borderId="0" xfId="0" applyFill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</xf>
    <xf numFmtId="0" fontId="0" fillId="0" borderId="2" xfId="0" applyFont="1" applyBorder="1" applyProtection="1"/>
    <xf numFmtId="0" fontId="0" fillId="0" borderId="0" xfId="0" applyProtection="1"/>
    <xf numFmtId="0" fontId="0" fillId="0" borderId="2" xfId="0" applyBorder="1" applyProtection="1"/>
    <xf numFmtId="0" fontId="6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2" fontId="5" fillId="0" borderId="5" xfId="0" applyNumberFormat="1" applyFont="1" applyBorder="1" applyAlignment="1" applyProtection="1">
      <alignment horizontal="center"/>
    </xf>
    <xf numFmtId="169" fontId="0" fillId="0" borderId="5" xfId="0" applyNumberFormat="1" applyFont="1" applyBorder="1" applyAlignment="1" applyProtection="1">
      <alignment horizontal="center"/>
    </xf>
    <xf numFmtId="166" fontId="5" fillId="0" borderId="5" xfId="0" applyNumberFormat="1" applyFont="1" applyBorder="1" applyAlignment="1" applyProtection="1">
      <alignment horizontal="center"/>
    </xf>
    <xf numFmtId="165" fontId="5" fillId="0" borderId="5" xfId="0" applyNumberFormat="1" applyFont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16" fontId="1" fillId="0" borderId="0" xfId="0" applyNumberFormat="1" applyFont="1" applyAlignment="1" applyProtection="1">
      <alignment horizontal="right"/>
    </xf>
    <xf numFmtId="0" fontId="0" fillId="0" borderId="0" xfId="0" applyFill="1" applyBorder="1" applyProtection="1"/>
    <xf numFmtId="0" fontId="5" fillId="0" borderId="0" xfId="0" applyFont="1" applyProtection="1"/>
    <xf numFmtId="0" fontId="5" fillId="0" borderId="2" xfId="0" applyFont="1" applyBorder="1" applyProtection="1"/>
    <xf numFmtId="0" fontId="0" fillId="0" borderId="0" xfId="0" applyFill="1" applyProtection="1"/>
    <xf numFmtId="16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164" fontId="0" fillId="0" borderId="2" xfId="0" applyNumberFormat="1" applyBorder="1" applyProtection="1"/>
    <xf numFmtId="0" fontId="15" fillId="0" borderId="0" xfId="0" applyFont="1" applyFill="1" applyProtection="1"/>
    <xf numFmtId="0" fontId="5" fillId="8" borderId="1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5" fillId="8" borderId="2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right"/>
    </xf>
    <xf numFmtId="165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168" fontId="10" fillId="0" borderId="0" xfId="0" applyNumberFormat="1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Border="1" applyAlignment="1" applyProtection="1"/>
    <xf numFmtId="0" fontId="5" fillId="0" borderId="0" xfId="0" applyFont="1" applyBorder="1" applyAlignment="1" applyProtection="1"/>
    <xf numFmtId="4" fontId="0" fillId="0" borderId="0" xfId="0" applyNumberFormat="1" applyFont="1" applyProtection="1"/>
    <xf numFmtId="0" fontId="6" fillId="4" borderId="0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0" fillId="4" borderId="0" xfId="0" applyFont="1" applyFill="1" applyProtection="1"/>
    <xf numFmtId="0" fontId="1" fillId="7" borderId="0" xfId="0" applyFont="1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0" fillId="4" borderId="2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/>
    </xf>
    <xf numFmtId="0" fontId="11" fillId="5" borderId="5" xfId="0" applyFont="1" applyFill="1" applyBorder="1" applyAlignment="1" applyProtection="1">
      <alignment horizontal="center"/>
    </xf>
    <xf numFmtId="1" fontId="8" fillId="5" borderId="5" xfId="0" applyNumberFormat="1" applyFont="1" applyFill="1" applyBorder="1" applyAlignment="1" applyProtection="1">
      <alignment horizontal="center"/>
    </xf>
    <xf numFmtId="2" fontId="8" fillId="5" borderId="5" xfId="0" applyNumberFormat="1" applyFont="1" applyFill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1" fontId="8" fillId="7" borderId="5" xfId="0" applyNumberFormat="1" applyFont="1" applyFill="1" applyBorder="1" applyAlignment="1" applyProtection="1">
      <alignment horizontal="center"/>
    </xf>
    <xf numFmtId="2" fontId="8" fillId="7" borderId="5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 textRotation="90"/>
    </xf>
    <xf numFmtId="0" fontId="11" fillId="7" borderId="0" xfId="0" applyFont="1" applyFill="1" applyBorder="1" applyAlignment="1" applyProtection="1">
      <alignment horizontal="center"/>
    </xf>
    <xf numFmtId="166" fontId="8" fillId="7" borderId="0" xfId="0" applyNumberFormat="1" applyFont="1" applyFill="1" applyBorder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165" fontId="14" fillId="0" borderId="5" xfId="0" applyNumberFormat="1" applyFont="1" applyBorder="1" applyAlignment="1" applyProtection="1">
      <alignment horizontal="center"/>
    </xf>
    <xf numFmtId="0" fontId="3" fillId="0" borderId="0" xfId="0" applyFont="1" applyProtection="1"/>
    <xf numFmtId="0" fontId="17" fillId="5" borderId="0" xfId="0" applyFont="1" applyFill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2" xfId="0" applyFont="1" applyBorder="1" applyProtection="1"/>
    <xf numFmtId="0" fontId="8" fillId="0" borderId="1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166" fontId="8" fillId="0" borderId="5" xfId="0" applyNumberFormat="1" applyFont="1" applyFill="1" applyBorder="1" applyAlignment="1" applyProtection="1">
      <alignment horizontal="center"/>
    </xf>
    <xf numFmtId="165" fontId="8" fillId="0" borderId="5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166" fontId="8" fillId="0" borderId="0" xfId="0" applyNumberFormat="1" applyFont="1" applyFill="1" applyBorder="1" applyAlignment="1" applyProtection="1">
      <alignment horizontal="center"/>
    </xf>
    <xf numFmtId="166" fontId="8" fillId="0" borderId="2" xfId="0" applyNumberFormat="1" applyFont="1" applyFill="1" applyBorder="1" applyAlignment="1" applyProtection="1">
      <alignment horizontal="center"/>
    </xf>
    <xf numFmtId="2" fontId="7" fillId="0" borderId="0" xfId="0" applyNumberFormat="1" applyFont="1"/>
    <xf numFmtId="0" fontId="1" fillId="7" borderId="0" xfId="0" applyFont="1" applyFill="1" applyBorder="1" applyAlignment="1">
      <alignment horizontal="center"/>
    </xf>
    <xf numFmtId="0" fontId="18" fillId="7" borderId="0" xfId="0" applyFont="1" applyFill="1" applyBorder="1" applyAlignment="1"/>
    <xf numFmtId="0" fontId="0" fillId="0" borderId="1" xfId="0" applyBorder="1" applyProtection="1"/>
    <xf numFmtId="0" fontId="1" fillId="0" borderId="1" xfId="0" applyFont="1" applyBorder="1" applyAlignment="1" applyProtection="1">
      <alignment horizontal="right"/>
    </xf>
    <xf numFmtId="16" fontId="1" fillId="0" borderId="1" xfId="0" applyNumberFormat="1" applyFont="1" applyBorder="1" applyAlignment="1" applyProtection="1">
      <alignment horizontal="right"/>
    </xf>
    <xf numFmtId="16" fontId="1" fillId="0" borderId="1" xfId="0" applyNumberFormat="1" applyFont="1" applyBorder="1" applyProtection="1"/>
    <xf numFmtId="0" fontId="20" fillId="7" borderId="0" xfId="0" applyFont="1" applyFill="1" applyBorder="1" applyAlignment="1"/>
    <xf numFmtId="0" fontId="20" fillId="7" borderId="0" xfId="0" applyFont="1" applyFill="1" applyBorder="1" applyAlignment="1">
      <alignment horizontal="left"/>
    </xf>
    <xf numFmtId="0" fontId="16" fillId="0" borderId="8" xfId="0" applyFont="1" applyBorder="1" applyAlignment="1"/>
    <xf numFmtId="0" fontId="16" fillId="0" borderId="9" xfId="0" applyFont="1" applyBorder="1" applyAlignment="1"/>
    <xf numFmtId="0" fontId="1" fillId="0" borderId="9" xfId="0" applyFont="1" applyBorder="1" applyAlignment="1" applyProtection="1">
      <alignment horizontal="right"/>
    </xf>
    <xf numFmtId="0" fontId="0" fillId="0" borderId="9" xfId="0" applyBorder="1" applyProtection="1"/>
    <xf numFmtId="0" fontId="0" fillId="0" borderId="10" xfId="0" applyBorder="1" applyProtection="1"/>
    <xf numFmtId="0" fontId="19" fillId="9" borderId="12" xfId="0" applyFont="1" applyFill="1" applyBorder="1" applyAlignment="1"/>
    <xf numFmtId="0" fontId="18" fillId="9" borderId="11" xfId="0" applyFont="1" applyFill="1" applyBorder="1" applyAlignment="1">
      <alignment horizontal="left"/>
    </xf>
    <xf numFmtId="0" fontId="16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8" borderId="1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center"/>
    </xf>
    <xf numFmtId="0" fontId="11" fillId="5" borderId="1" xfId="0" applyFont="1" applyFill="1" applyBorder="1" applyAlignment="1" applyProtection="1">
      <alignment horizontal="center" textRotation="90"/>
    </xf>
    <xf numFmtId="0" fontId="11" fillId="5" borderId="0" xfId="0" applyFont="1" applyFill="1" applyBorder="1" applyAlignment="1" applyProtection="1">
      <alignment horizontal="center" textRotation="90"/>
    </xf>
    <xf numFmtId="0" fontId="11" fillId="5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 wrapText="1"/>
    </xf>
    <xf numFmtId="0" fontId="11" fillId="2" borderId="0" xfId="0" applyFont="1" applyFill="1" applyBorder="1" applyAlignment="1" applyProtection="1">
      <alignment horizontal="center" textRotation="90" wrapText="1"/>
    </xf>
    <xf numFmtId="0" fontId="11" fillId="2" borderId="2" xfId="0" applyFont="1" applyFill="1" applyBorder="1" applyAlignment="1" applyProtection="1">
      <alignment horizont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2</xdr:col>
      <xdr:colOff>1477516</xdr:colOff>
      <xdr:row>1</xdr:row>
      <xdr:rowOff>49636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F8A00C-7089-4551-86F1-BAD66DE6C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" y="0"/>
          <a:ext cx="3780065" cy="968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s.usda.gov/mnreports/ams_2929.pdf" TargetMode="External"/><Relationship Id="rId2" Type="http://schemas.openxmlformats.org/officeDocument/2006/relationships/hyperlink" Target="https://www.ams.usda.gov/mnreports/ams_2929.pdf" TargetMode="External"/><Relationship Id="rId1" Type="http://schemas.openxmlformats.org/officeDocument/2006/relationships/hyperlink" Target="https://www.ams.usda.gov/market-news/feedstuffs-report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Normal="100" workbookViewId="0">
      <selection activeCell="D17" sqref="D17"/>
    </sheetView>
  </sheetViews>
  <sheetFormatPr defaultRowHeight="14.5" x14ac:dyDescent="0.35"/>
  <cols>
    <col min="1" max="1" width="30.36328125" customWidth="1"/>
    <col min="3" max="3" width="38.81640625" customWidth="1"/>
    <col min="5" max="5" width="5" customWidth="1"/>
  </cols>
  <sheetData>
    <row r="1" spans="1:10" ht="73" customHeight="1" x14ac:dyDescent="0.35">
      <c r="A1" s="153"/>
      <c r="B1" s="154"/>
      <c r="C1" s="154"/>
      <c r="D1" s="155"/>
      <c r="E1" s="155"/>
      <c r="F1" s="156"/>
      <c r="G1" s="156"/>
      <c r="H1" s="156"/>
      <c r="I1" s="156"/>
      <c r="J1" s="157"/>
    </row>
    <row r="2" spans="1:10" ht="24" thickBot="1" x14ac:dyDescent="0.6">
      <c r="A2" s="159" t="s">
        <v>134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19.75" customHeight="1" x14ac:dyDescent="0.45">
      <c r="A3" s="151" t="s">
        <v>135</v>
      </c>
      <c r="B3" s="146"/>
      <c r="C3" s="146"/>
      <c r="D3" s="82"/>
      <c r="E3" s="82"/>
      <c r="F3" s="59"/>
      <c r="G3" s="59"/>
      <c r="H3" s="59"/>
      <c r="I3" s="59"/>
      <c r="J3" s="59"/>
    </row>
    <row r="4" spans="1:10" ht="19.75" customHeight="1" x14ac:dyDescent="0.45">
      <c r="A4" s="151" t="s">
        <v>136</v>
      </c>
      <c r="B4" s="146"/>
      <c r="C4" s="146"/>
      <c r="D4" s="82"/>
      <c r="E4" s="82"/>
      <c r="F4" s="59"/>
      <c r="G4" s="59"/>
      <c r="H4" s="59"/>
      <c r="I4" s="59"/>
      <c r="J4" s="59"/>
    </row>
    <row r="5" spans="1:10" ht="15" customHeight="1" x14ac:dyDescent="0.35">
      <c r="A5" s="152" t="s">
        <v>137</v>
      </c>
      <c r="B5" s="145"/>
      <c r="C5" s="145"/>
      <c r="D5" s="145"/>
      <c r="E5" s="145"/>
      <c r="F5" s="145"/>
      <c r="G5" s="59"/>
      <c r="H5" s="59"/>
      <c r="I5" s="59"/>
      <c r="J5" s="59"/>
    </row>
    <row r="6" spans="1:10" ht="15" customHeight="1" x14ac:dyDescent="0.35">
      <c r="A6" s="145"/>
      <c r="B6" s="145"/>
      <c r="C6" s="145"/>
      <c r="D6" s="145"/>
      <c r="E6" s="145"/>
      <c r="F6" s="145"/>
      <c r="G6" s="59"/>
      <c r="H6" s="59"/>
      <c r="I6" s="59"/>
      <c r="J6" s="59"/>
    </row>
    <row r="7" spans="1:10" x14ac:dyDescent="0.35">
      <c r="A7" s="147"/>
      <c r="B7" s="148" t="s">
        <v>10</v>
      </c>
      <c r="C7" s="148" t="s">
        <v>33</v>
      </c>
      <c r="D7" s="149"/>
      <c r="E7" s="149"/>
      <c r="F7" s="150">
        <v>43739</v>
      </c>
      <c r="G7" s="83">
        <v>41579</v>
      </c>
      <c r="H7" s="83">
        <v>41609</v>
      </c>
      <c r="I7" s="83">
        <v>41275</v>
      </c>
      <c r="J7" s="83">
        <v>41306</v>
      </c>
    </row>
    <row r="8" spans="1:10" x14ac:dyDescent="0.35">
      <c r="A8" s="59" t="s">
        <v>55</v>
      </c>
      <c r="B8" s="59" t="s">
        <v>11</v>
      </c>
      <c r="C8" s="56" t="s">
        <v>66</v>
      </c>
      <c r="D8" s="23">
        <v>70</v>
      </c>
      <c r="E8" s="84"/>
      <c r="F8" s="59">
        <v>62</v>
      </c>
      <c r="G8" s="59"/>
      <c r="H8" s="59"/>
      <c r="I8" s="59"/>
      <c r="J8" s="59"/>
    </row>
    <row r="9" spans="1:10" x14ac:dyDescent="0.35">
      <c r="A9" s="59" t="s">
        <v>7</v>
      </c>
      <c r="B9" s="59" t="s">
        <v>11</v>
      </c>
      <c r="C9" s="54" t="s">
        <v>138</v>
      </c>
      <c r="D9" s="23">
        <v>100</v>
      </c>
      <c r="E9" s="84"/>
      <c r="F9" s="59">
        <v>100</v>
      </c>
      <c r="G9" s="59"/>
      <c r="H9" s="59"/>
      <c r="I9" s="59"/>
      <c r="J9" s="59"/>
    </row>
    <row r="10" spans="1:10" x14ac:dyDescent="0.35">
      <c r="A10" s="59" t="s">
        <v>12</v>
      </c>
      <c r="B10" s="59" t="s">
        <v>11</v>
      </c>
      <c r="C10" s="54" t="s">
        <v>138</v>
      </c>
      <c r="D10" s="23">
        <v>70</v>
      </c>
      <c r="E10" s="84"/>
      <c r="F10" s="59">
        <v>70</v>
      </c>
      <c r="G10" s="59"/>
      <c r="H10" s="59"/>
      <c r="I10" s="59"/>
      <c r="J10" s="59"/>
    </row>
    <row r="11" spans="1:10" x14ac:dyDescent="0.35">
      <c r="A11" s="60" t="s">
        <v>13</v>
      </c>
      <c r="B11" s="60" t="s">
        <v>11</v>
      </c>
      <c r="C11" s="54" t="s">
        <v>138</v>
      </c>
      <c r="D11" s="23">
        <v>50</v>
      </c>
      <c r="E11" s="84"/>
      <c r="F11" s="59">
        <v>50</v>
      </c>
      <c r="G11" s="60"/>
      <c r="H11" s="60"/>
      <c r="I11" s="60"/>
      <c r="J11" s="60"/>
    </row>
    <row r="12" spans="1:10" x14ac:dyDescent="0.35">
      <c r="A12" s="85" t="s">
        <v>5</v>
      </c>
      <c r="B12" s="59" t="s">
        <v>11</v>
      </c>
      <c r="C12" s="54" t="s">
        <v>114</v>
      </c>
      <c r="D12" s="33">
        <v>90</v>
      </c>
      <c r="E12" s="84"/>
      <c r="F12" s="59">
        <v>130</v>
      </c>
      <c r="G12" s="59"/>
      <c r="H12" s="59"/>
      <c r="I12" s="59"/>
      <c r="J12" s="59"/>
    </row>
    <row r="13" spans="1:10" x14ac:dyDescent="0.35">
      <c r="A13" s="85" t="s">
        <v>43</v>
      </c>
      <c r="B13" s="59" t="s">
        <v>11</v>
      </c>
      <c r="C13" s="54" t="s">
        <v>114</v>
      </c>
      <c r="D13" s="23">
        <v>150</v>
      </c>
      <c r="E13" s="84"/>
      <c r="F13" s="59">
        <v>125</v>
      </c>
      <c r="G13" s="59"/>
      <c r="H13" s="59"/>
      <c r="I13" s="59"/>
      <c r="J13" s="59"/>
    </row>
    <row r="14" spans="1:10" x14ac:dyDescent="0.35">
      <c r="A14" s="85" t="s">
        <v>15</v>
      </c>
      <c r="B14" s="59" t="s">
        <v>11</v>
      </c>
      <c r="C14" s="54" t="s">
        <v>114</v>
      </c>
      <c r="D14" s="23">
        <v>155</v>
      </c>
      <c r="E14" s="84"/>
      <c r="F14" s="59">
        <v>140</v>
      </c>
      <c r="G14" s="59"/>
      <c r="H14" s="59"/>
      <c r="I14" s="59"/>
      <c r="J14" s="59"/>
    </row>
    <row r="15" spans="1:10" x14ac:dyDescent="0.35">
      <c r="A15" s="85" t="s">
        <v>6</v>
      </c>
      <c r="B15" s="59" t="s">
        <v>11</v>
      </c>
      <c r="C15" s="54" t="s">
        <v>114</v>
      </c>
      <c r="D15" s="23">
        <v>130</v>
      </c>
      <c r="E15" s="84"/>
      <c r="F15" s="59">
        <v>145</v>
      </c>
      <c r="G15" s="59"/>
      <c r="H15" s="59"/>
      <c r="I15" s="59"/>
      <c r="J15" s="59"/>
    </row>
    <row r="16" spans="1:10" x14ac:dyDescent="0.35">
      <c r="A16" s="86" t="s">
        <v>42</v>
      </c>
      <c r="B16" s="60" t="s">
        <v>11</v>
      </c>
      <c r="C16" s="54" t="s">
        <v>114</v>
      </c>
      <c r="D16" s="23">
        <v>341</v>
      </c>
      <c r="E16" s="84"/>
      <c r="F16" s="59">
        <v>300</v>
      </c>
      <c r="G16" s="60"/>
      <c r="H16" s="60"/>
      <c r="I16" s="60"/>
      <c r="J16" s="60"/>
    </row>
    <row r="17" spans="1:10" x14ac:dyDescent="0.35">
      <c r="A17" s="87" t="s">
        <v>80</v>
      </c>
      <c r="B17" s="87" t="s">
        <v>11</v>
      </c>
      <c r="C17" s="26" t="s">
        <v>139</v>
      </c>
      <c r="D17" s="23">
        <v>765</v>
      </c>
      <c r="E17" s="84"/>
      <c r="F17" s="59">
        <v>765</v>
      </c>
      <c r="G17" s="59"/>
      <c r="H17" s="59"/>
      <c r="I17" s="59"/>
      <c r="J17" s="59"/>
    </row>
    <row r="18" spans="1:10" x14ac:dyDescent="0.35">
      <c r="A18" s="63" t="s">
        <v>8</v>
      </c>
      <c r="B18" s="87" t="s">
        <v>11</v>
      </c>
      <c r="C18" s="55"/>
      <c r="D18" s="23">
        <v>500</v>
      </c>
      <c r="E18" s="84"/>
      <c r="F18" s="59">
        <v>500</v>
      </c>
      <c r="G18" s="59"/>
      <c r="H18" s="59"/>
      <c r="I18" s="59"/>
      <c r="J18" s="59"/>
    </row>
    <row r="19" spans="1:10" x14ac:dyDescent="0.35">
      <c r="A19" s="59" t="s">
        <v>72</v>
      </c>
      <c r="B19" s="59" t="s">
        <v>11</v>
      </c>
      <c r="C19" s="26"/>
      <c r="D19" s="33">
        <v>150</v>
      </c>
      <c r="E19" s="84"/>
      <c r="F19" s="59">
        <v>150</v>
      </c>
      <c r="G19" s="59"/>
      <c r="H19" s="59"/>
      <c r="I19" s="59"/>
      <c r="J19" s="59"/>
    </row>
    <row r="20" spans="1:10" x14ac:dyDescent="0.35">
      <c r="A20" s="59"/>
      <c r="B20" s="87"/>
      <c r="C20" s="87"/>
      <c r="D20" s="87"/>
      <c r="E20" s="87"/>
      <c r="F20" s="59"/>
      <c r="G20" s="59"/>
      <c r="H20" s="59"/>
      <c r="I20" s="59"/>
      <c r="J20" s="59"/>
    </row>
    <row r="21" spans="1:10" x14ac:dyDescent="0.35">
      <c r="A21" s="59" t="s">
        <v>55</v>
      </c>
      <c r="B21" s="59" t="s">
        <v>16</v>
      </c>
      <c r="C21" s="87"/>
      <c r="D21" s="88">
        <f t="shared" ref="D21:F32" si="0">D8/2000</f>
        <v>3.5000000000000003E-2</v>
      </c>
      <c r="E21" s="88"/>
      <c r="F21" s="88">
        <f t="shared" si="0"/>
        <v>3.1E-2</v>
      </c>
      <c r="G21" s="88">
        <f t="shared" ref="G21:J32" si="1">H8/2000</f>
        <v>0</v>
      </c>
      <c r="H21" s="88">
        <f t="shared" si="1"/>
        <v>0</v>
      </c>
      <c r="I21" s="88">
        <f t="shared" si="1"/>
        <v>0</v>
      </c>
      <c r="J21" s="88">
        <f t="shared" si="1"/>
        <v>0</v>
      </c>
    </row>
    <row r="22" spans="1:10" x14ac:dyDescent="0.35">
      <c r="A22" s="59" t="s">
        <v>7</v>
      </c>
      <c r="B22" s="59" t="s">
        <v>16</v>
      </c>
      <c r="C22" s="59"/>
      <c r="D22" s="88">
        <f t="shared" si="0"/>
        <v>0.05</v>
      </c>
      <c r="E22" s="88"/>
      <c r="F22" s="88">
        <f t="shared" si="0"/>
        <v>0.05</v>
      </c>
      <c r="G22" s="88">
        <f t="shared" si="1"/>
        <v>0</v>
      </c>
      <c r="H22" s="88">
        <f t="shared" si="1"/>
        <v>0</v>
      </c>
      <c r="I22" s="88">
        <f t="shared" si="1"/>
        <v>0</v>
      </c>
      <c r="J22" s="88">
        <f t="shared" si="1"/>
        <v>0</v>
      </c>
    </row>
    <row r="23" spans="1:10" x14ac:dyDescent="0.35">
      <c r="A23" s="89" t="s">
        <v>12</v>
      </c>
      <c r="B23" s="89" t="s">
        <v>16</v>
      </c>
      <c r="C23" s="89"/>
      <c r="D23" s="90">
        <f t="shared" si="0"/>
        <v>3.5000000000000003E-2</v>
      </c>
      <c r="E23" s="90"/>
      <c r="F23" s="90">
        <f t="shared" si="0"/>
        <v>3.5000000000000003E-2</v>
      </c>
      <c r="G23" s="90">
        <f t="shared" si="1"/>
        <v>0</v>
      </c>
      <c r="H23" s="90">
        <f t="shared" si="1"/>
        <v>0</v>
      </c>
      <c r="I23" s="90">
        <f t="shared" si="1"/>
        <v>0</v>
      </c>
      <c r="J23" s="90">
        <f t="shared" si="1"/>
        <v>0</v>
      </c>
    </row>
    <row r="24" spans="1:10" x14ac:dyDescent="0.35">
      <c r="A24" s="60" t="s">
        <v>13</v>
      </c>
      <c r="B24" s="60" t="s">
        <v>16</v>
      </c>
      <c r="C24" s="60"/>
      <c r="D24" s="91">
        <f t="shared" si="0"/>
        <v>2.5000000000000001E-2</v>
      </c>
      <c r="E24" s="91"/>
      <c r="F24" s="91">
        <f t="shared" si="0"/>
        <v>2.5000000000000001E-2</v>
      </c>
      <c r="G24" s="91">
        <f t="shared" si="1"/>
        <v>0</v>
      </c>
      <c r="H24" s="91">
        <f t="shared" si="1"/>
        <v>0</v>
      </c>
      <c r="I24" s="91">
        <f t="shared" si="1"/>
        <v>0</v>
      </c>
      <c r="J24" s="91">
        <f t="shared" si="1"/>
        <v>0</v>
      </c>
    </row>
    <row r="25" spans="1:10" x14ac:dyDescent="0.35">
      <c r="A25" s="85" t="s">
        <v>5</v>
      </c>
      <c r="B25" s="59" t="s">
        <v>16</v>
      </c>
      <c r="C25" s="59"/>
      <c r="D25" s="88">
        <f t="shared" si="0"/>
        <v>4.4999999999999998E-2</v>
      </c>
      <c r="E25" s="88"/>
      <c r="F25" s="88">
        <f t="shared" si="0"/>
        <v>6.5000000000000002E-2</v>
      </c>
      <c r="G25" s="88">
        <f t="shared" si="1"/>
        <v>0</v>
      </c>
      <c r="H25" s="88">
        <f t="shared" si="1"/>
        <v>0</v>
      </c>
      <c r="I25" s="88">
        <f t="shared" si="1"/>
        <v>0</v>
      </c>
      <c r="J25" s="88">
        <f t="shared" si="1"/>
        <v>0</v>
      </c>
    </row>
    <row r="26" spans="1:10" x14ac:dyDescent="0.35">
      <c r="A26" s="85" t="s">
        <v>43</v>
      </c>
      <c r="B26" s="59" t="s">
        <v>16</v>
      </c>
      <c r="C26" s="59"/>
      <c r="D26" s="88">
        <f t="shared" si="0"/>
        <v>7.4999999999999997E-2</v>
      </c>
      <c r="E26" s="88"/>
      <c r="F26" s="88">
        <f t="shared" si="0"/>
        <v>6.25E-2</v>
      </c>
      <c r="G26" s="88">
        <f t="shared" si="1"/>
        <v>0</v>
      </c>
      <c r="H26" s="88">
        <f t="shared" si="1"/>
        <v>0</v>
      </c>
      <c r="I26" s="88">
        <f t="shared" si="1"/>
        <v>0</v>
      </c>
      <c r="J26" s="88">
        <f t="shared" si="1"/>
        <v>0</v>
      </c>
    </row>
    <row r="27" spans="1:10" x14ac:dyDescent="0.35">
      <c r="A27" s="85" t="s">
        <v>15</v>
      </c>
      <c r="B27" s="59" t="s">
        <v>16</v>
      </c>
      <c r="C27" s="59"/>
      <c r="D27" s="88">
        <f t="shared" si="0"/>
        <v>7.7499999999999999E-2</v>
      </c>
      <c r="E27" s="88"/>
      <c r="F27" s="88">
        <f t="shared" si="0"/>
        <v>7.0000000000000007E-2</v>
      </c>
      <c r="G27" s="88">
        <f t="shared" si="1"/>
        <v>0</v>
      </c>
      <c r="H27" s="88">
        <f t="shared" si="1"/>
        <v>0</v>
      </c>
      <c r="I27" s="88">
        <f t="shared" si="1"/>
        <v>0</v>
      </c>
      <c r="J27" s="88">
        <f t="shared" si="1"/>
        <v>0</v>
      </c>
    </row>
    <row r="28" spans="1:10" x14ac:dyDescent="0.35">
      <c r="A28" s="85" t="s">
        <v>6</v>
      </c>
      <c r="B28" s="59" t="s">
        <v>16</v>
      </c>
      <c r="C28" s="59"/>
      <c r="D28" s="88">
        <f t="shared" si="0"/>
        <v>6.5000000000000002E-2</v>
      </c>
      <c r="E28" s="88"/>
      <c r="F28" s="88">
        <f t="shared" si="0"/>
        <v>7.2499999999999995E-2</v>
      </c>
      <c r="G28" s="88">
        <f t="shared" si="1"/>
        <v>0</v>
      </c>
      <c r="H28" s="88">
        <f t="shared" si="1"/>
        <v>0</v>
      </c>
      <c r="I28" s="88">
        <f t="shared" si="1"/>
        <v>0</v>
      </c>
      <c r="J28" s="88">
        <f t="shared" si="1"/>
        <v>0</v>
      </c>
    </row>
    <row r="29" spans="1:10" x14ac:dyDescent="0.35">
      <c r="A29" s="86" t="s">
        <v>42</v>
      </c>
      <c r="B29" s="60" t="s">
        <v>16</v>
      </c>
      <c r="C29" s="60"/>
      <c r="D29" s="91">
        <f t="shared" si="0"/>
        <v>0.17050000000000001</v>
      </c>
      <c r="E29" s="91"/>
      <c r="F29" s="91">
        <f t="shared" si="0"/>
        <v>0.15</v>
      </c>
      <c r="G29" s="91">
        <f t="shared" si="1"/>
        <v>0</v>
      </c>
      <c r="H29" s="91">
        <f t="shared" si="1"/>
        <v>0</v>
      </c>
      <c r="I29" s="91">
        <f t="shared" si="1"/>
        <v>0</v>
      </c>
      <c r="J29" s="91">
        <f t="shared" si="1"/>
        <v>0</v>
      </c>
    </row>
    <row r="30" spans="1:10" x14ac:dyDescent="0.35">
      <c r="A30" s="87" t="s">
        <v>71</v>
      </c>
      <c r="B30" s="59" t="s">
        <v>16</v>
      </c>
      <c r="C30" s="59"/>
      <c r="D30" s="88">
        <f t="shared" si="0"/>
        <v>0.38250000000000001</v>
      </c>
      <c r="E30" s="88"/>
      <c r="F30" s="88">
        <f t="shared" si="0"/>
        <v>0.38250000000000001</v>
      </c>
      <c r="G30" s="88">
        <f t="shared" si="1"/>
        <v>0</v>
      </c>
      <c r="H30" s="88">
        <f t="shared" si="1"/>
        <v>0</v>
      </c>
      <c r="I30" s="88">
        <f t="shared" si="1"/>
        <v>0</v>
      </c>
      <c r="J30" s="88">
        <f t="shared" si="1"/>
        <v>0</v>
      </c>
    </row>
    <row r="31" spans="1:10" x14ac:dyDescent="0.35">
      <c r="A31" s="63" t="s">
        <v>8</v>
      </c>
      <c r="B31" s="59" t="s">
        <v>16</v>
      </c>
      <c r="C31" s="59"/>
      <c r="D31" s="88">
        <f t="shared" si="0"/>
        <v>0.25</v>
      </c>
      <c r="E31" s="88"/>
      <c r="F31" s="88">
        <f t="shared" si="0"/>
        <v>0.25</v>
      </c>
      <c r="G31" s="88">
        <f t="shared" si="1"/>
        <v>0</v>
      </c>
      <c r="H31" s="88">
        <f t="shared" si="1"/>
        <v>0</v>
      </c>
      <c r="I31" s="88">
        <f t="shared" si="1"/>
        <v>0</v>
      </c>
      <c r="J31" s="88">
        <f t="shared" si="1"/>
        <v>0</v>
      </c>
    </row>
    <row r="32" spans="1:10" x14ac:dyDescent="0.35">
      <c r="A32" s="59" t="s">
        <v>72</v>
      </c>
      <c r="B32" s="59" t="s">
        <v>16</v>
      </c>
      <c r="C32" s="59"/>
      <c r="D32" s="88">
        <f t="shared" si="0"/>
        <v>7.4999999999999997E-2</v>
      </c>
      <c r="E32" s="88"/>
      <c r="F32" s="88">
        <f t="shared" si="0"/>
        <v>7.4999999999999997E-2</v>
      </c>
      <c r="G32" s="88">
        <f t="shared" si="1"/>
        <v>0</v>
      </c>
      <c r="H32" s="88">
        <f t="shared" si="1"/>
        <v>0</v>
      </c>
      <c r="I32" s="88">
        <f t="shared" si="1"/>
        <v>0</v>
      </c>
      <c r="J32" s="88">
        <f t="shared" si="1"/>
        <v>0</v>
      </c>
    </row>
    <row r="33" spans="1:10" x14ac:dyDescent="0.35">
      <c r="A33" s="59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35">
      <c r="A34" s="59"/>
      <c r="B34" s="59"/>
      <c r="C34" s="59"/>
      <c r="D34" s="59"/>
      <c r="E34" s="59"/>
      <c r="F34" s="59"/>
      <c r="G34" s="59"/>
      <c r="H34" s="59"/>
      <c r="I34" s="59"/>
      <c r="J34" s="59"/>
    </row>
    <row r="35" spans="1:10" x14ac:dyDescent="0.35">
      <c r="A35" s="92" t="s">
        <v>124</v>
      </c>
      <c r="B35" s="92" t="s">
        <v>123</v>
      </c>
      <c r="C35" s="92"/>
      <c r="D35" s="92">
        <f>(D12/2000)*56</f>
        <v>2.52</v>
      </c>
      <c r="E35" s="92"/>
      <c r="F35" s="59"/>
      <c r="G35" s="59"/>
      <c r="H35" s="59"/>
      <c r="I35" s="59"/>
      <c r="J35" s="59"/>
    </row>
    <row r="36" spans="1:10" x14ac:dyDescent="0.35">
      <c r="A36" s="160"/>
    </row>
  </sheetData>
  <sheetProtection algorithmName="SHA-512" hashValue="snORiwSm8InfJg5mEZ0AuHIcImdqsGfC3T2bwM+qSCkB7CO0n7rhdLPqG4LthwKRS4wZOOUMulQgSMtKMkZFfA==" saltValue="ZeFLFjTC4Nj4NFMQU4vTvA==" spinCount="100000" sheet="1" selectLockedCells="1"/>
  <hyperlinks>
    <hyperlink ref="C12:C16" r:id="rId1" display="https://www.ams.usda.gov/market-news/feedstuffs-reports" xr:uid="{7F25A21A-BEF7-491D-B0D7-F48C31C8CA80}"/>
    <hyperlink ref="C9" r:id="rId2" xr:uid="{EEFFC82C-9A5E-4530-8AF3-1832729A8F00}"/>
    <hyperlink ref="C10:C11" r:id="rId3" display="https://www.ams.usda.gov/mnreports/ams_2929.pdf" xr:uid="{1795AB47-2D7B-4DD8-9922-241809A5E199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zoomScaleNormal="100" workbookViewId="0"/>
  </sheetViews>
  <sheetFormatPr defaultRowHeight="14.5" x14ac:dyDescent="0.35"/>
  <cols>
    <col min="1" max="1" width="28.54296875" customWidth="1"/>
    <col min="2" max="2" width="9.1796875" style="1"/>
    <col min="3" max="3" width="9.36328125" customWidth="1"/>
    <col min="4" max="4" width="10.54296875" customWidth="1"/>
  </cols>
  <sheetData>
    <row r="1" spans="1:21" x14ac:dyDescent="0.35">
      <c r="A1" t="s">
        <v>0</v>
      </c>
      <c r="S1" s="2"/>
      <c r="T1" s="2"/>
    </row>
    <row r="2" spans="1:21" x14ac:dyDescent="0.35">
      <c r="A2" t="s">
        <v>1</v>
      </c>
      <c r="S2" s="2"/>
      <c r="T2" s="2"/>
    </row>
    <row r="3" spans="1:21" x14ac:dyDescent="0.35">
      <c r="A3" t="s">
        <v>2</v>
      </c>
      <c r="S3" s="2"/>
      <c r="T3" s="2"/>
    </row>
    <row r="4" spans="1:21" x14ac:dyDescent="0.35">
      <c r="A4" t="s">
        <v>3</v>
      </c>
      <c r="S4" s="2"/>
      <c r="T4" s="2"/>
    </row>
    <row r="5" spans="1:21" x14ac:dyDescent="0.35">
      <c r="A5" t="s">
        <v>67</v>
      </c>
      <c r="S5" s="2"/>
      <c r="T5" s="2"/>
    </row>
    <row r="6" spans="1:21" x14ac:dyDescent="0.35">
      <c r="A6" t="s">
        <v>4</v>
      </c>
      <c r="S6" s="2"/>
      <c r="T6" s="2"/>
    </row>
    <row r="7" spans="1:21" x14ac:dyDescent="0.35">
      <c r="B7" t="s">
        <v>68</v>
      </c>
      <c r="G7" t="s">
        <v>69</v>
      </c>
      <c r="H7" s="1"/>
      <c r="O7" t="s">
        <v>70</v>
      </c>
      <c r="S7" s="2"/>
      <c r="T7" s="2"/>
    </row>
    <row r="8" spans="1:21" x14ac:dyDescent="0.35">
      <c r="A8" s="35">
        <v>43011</v>
      </c>
    </row>
    <row r="9" spans="1:21" x14ac:dyDescent="0.35">
      <c r="A9" s="3" t="s">
        <v>34</v>
      </c>
      <c r="B9" s="14" t="s">
        <v>23</v>
      </c>
      <c r="C9" s="14" t="s">
        <v>24</v>
      </c>
      <c r="D9" s="14" t="s">
        <v>25</v>
      </c>
      <c r="E9" s="14" t="s">
        <v>26</v>
      </c>
      <c r="F9" s="14" t="s">
        <v>44</v>
      </c>
      <c r="G9" s="16" t="s">
        <v>27</v>
      </c>
      <c r="H9" s="16" t="s">
        <v>28</v>
      </c>
      <c r="I9" s="16" t="s">
        <v>29</v>
      </c>
      <c r="J9" s="16" t="s">
        <v>30</v>
      </c>
      <c r="K9" s="16" t="s">
        <v>31</v>
      </c>
      <c r="L9" s="16" t="s">
        <v>32</v>
      </c>
      <c r="M9" s="16" t="s">
        <v>73</v>
      </c>
      <c r="N9" s="16" t="s">
        <v>74</v>
      </c>
      <c r="O9" s="17" t="s">
        <v>37</v>
      </c>
      <c r="P9" s="17" t="s">
        <v>38</v>
      </c>
      <c r="Q9" s="17" t="s">
        <v>39</v>
      </c>
      <c r="R9" s="17" t="s">
        <v>40</v>
      </c>
      <c r="S9" s="17" t="s">
        <v>41</v>
      </c>
      <c r="T9" s="17" t="s">
        <v>75</v>
      </c>
    </row>
    <row r="10" spans="1:21" x14ac:dyDescent="0.35">
      <c r="A10" s="8" t="s">
        <v>85</v>
      </c>
      <c r="B10" s="9"/>
      <c r="C10" s="10"/>
      <c r="D10" s="11"/>
      <c r="E10" s="8" t="str">
        <f>A10</f>
        <v>Ration as-fed, lbs per day</v>
      </c>
      <c r="F10" s="8"/>
      <c r="G10" s="11"/>
      <c r="H10" s="11"/>
      <c r="I10" s="11"/>
      <c r="J10" s="11"/>
      <c r="K10" s="8" t="str">
        <f>A10</f>
        <v>Ration as-fed, lbs per day</v>
      </c>
      <c r="L10" s="11"/>
      <c r="M10" s="11"/>
      <c r="N10" s="11"/>
      <c r="O10" s="11"/>
      <c r="P10" s="11"/>
      <c r="Q10" s="11"/>
      <c r="R10" s="9" t="str">
        <f>A10</f>
        <v>Ration as-fed, lbs per day</v>
      </c>
      <c r="S10" s="12"/>
      <c r="T10" s="12"/>
    </row>
    <row r="11" spans="1:21" x14ac:dyDescent="0.35">
      <c r="A11" s="5" t="s">
        <v>7</v>
      </c>
      <c r="B11" s="24">
        <v>31</v>
      </c>
      <c r="C11" s="24">
        <v>31</v>
      </c>
      <c r="D11" s="24">
        <v>32</v>
      </c>
      <c r="E11" s="24">
        <v>31</v>
      </c>
      <c r="F11" s="24">
        <v>31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1" x14ac:dyDescent="0.35">
      <c r="A12" s="5" t="s">
        <v>12</v>
      </c>
      <c r="B12" s="24"/>
      <c r="C12" s="24"/>
      <c r="D12" s="24"/>
      <c r="E12" s="24"/>
      <c r="F12" s="24"/>
      <c r="G12" s="24">
        <v>29</v>
      </c>
      <c r="H12" s="24">
        <v>29</v>
      </c>
      <c r="I12" s="24">
        <v>30.5</v>
      </c>
      <c r="J12" s="24">
        <v>29</v>
      </c>
      <c r="K12" s="24">
        <v>30</v>
      </c>
      <c r="L12" s="24">
        <v>29.5</v>
      </c>
      <c r="M12" s="24">
        <v>28.5</v>
      </c>
      <c r="N12" s="24">
        <v>30</v>
      </c>
      <c r="O12" s="24"/>
      <c r="P12" s="24"/>
      <c r="Q12" s="24"/>
      <c r="R12" s="24"/>
      <c r="S12" s="24"/>
      <c r="T12" s="24"/>
    </row>
    <row r="13" spans="1:21" x14ac:dyDescent="0.35">
      <c r="A13" s="5" t="s">
        <v>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v>26.5</v>
      </c>
      <c r="P13" s="24">
        <v>27.5</v>
      </c>
      <c r="Q13" s="24">
        <v>27.5</v>
      </c>
      <c r="R13" s="24">
        <v>27.5</v>
      </c>
      <c r="S13" s="24">
        <v>26</v>
      </c>
      <c r="T13" s="24">
        <v>27</v>
      </c>
      <c r="U13" s="1"/>
    </row>
    <row r="14" spans="1:21" x14ac:dyDescent="0.35">
      <c r="A14" s="5" t="s">
        <v>5</v>
      </c>
      <c r="B14" s="25">
        <v>1.75</v>
      </c>
      <c r="C14" s="25"/>
      <c r="D14" s="25"/>
      <c r="E14" s="25">
        <v>0.9</v>
      </c>
      <c r="F14" s="25"/>
      <c r="G14" s="25">
        <v>3.5</v>
      </c>
      <c r="H14" s="25"/>
      <c r="I14" s="25"/>
      <c r="J14" s="25">
        <v>1.75</v>
      </c>
      <c r="K14" s="25">
        <v>1.25</v>
      </c>
      <c r="L14" s="25"/>
      <c r="M14" s="25"/>
      <c r="N14" s="25"/>
      <c r="O14" s="25">
        <v>2.75</v>
      </c>
      <c r="P14" s="25">
        <v>3</v>
      </c>
      <c r="Q14" s="25">
        <v>4</v>
      </c>
      <c r="R14" s="25">
        <v>1.5</v>
      </c>
      <c r="S14" s="25"/>
      <c r="T14" s="25"/>
      <c r="U14" s="1"/>
    </row>
    <row r="15" spans="1:21" x14ac:dyDescent="0.35">
      <c r="A15" s="5" t="s">
        <v>14</v>
      </c>
      <c r="B15" s="25"/>
      <c r="C15" s="25">
        <v>2</v>
      </c>
      <c r="D15" s="25"/>
      <c r="E15" s="25"/>
      <c r="F15" s="25">
        <v>1</v>
      </c>
      <c r="G15" s="25"/>
      <c r="H15" s="25">
        <v>3.5</v>
      </c>
      <c r="I15" s="25"/>
      <c r="J15" s="25">
        <v>1.75</v>
      </c>
      <c r="K15" s="25"/>
      <c r="L15" s="25">
        <v>1.25</v>
      </c>
      <c r="M15" s="25">
        <v>2</v>
      </c>
      <c r="N15" s="25"/>
      <c r="O15" s="25">
        <v>2.75</v>
      </c>
      <c r="P15" s="25"/>
      <c r="Q15" s="25"/>
      <c r="R15" s="25"/>
      <c r="S15" s="25">
        <v>3</v>
      </c>
      <c r="T15" s="25"/>
      <c r="U15" s="1"/>
    </row>
    <row r="16" spans="1:21" x14ac:dyDescent="0.35">
      <c r="A16" s="5" t="s">
        <v>15</v>
      </c>
      <c r="B16" s="25"/>
      <c r="C16" s="25"/>
      <c r="D16" s="25">
        <v>1</v>
      </c>
      <c r="E16" s="25"/>
      <c r="F16" s="25"/>
      <c r="G16" s="25"/>
      <c r="H16" s="25"/>
      <c r="I16" s="25">
        <v>2</v>
      </c>
      <c r="J16" s="25"/>
      <c r="K16" s="25">
        <v>1.25</v>
      </c>
      <c r="L16" s="25">
        <v>1.25</v>
      </c>
      <c r="M16" s="25"/>
      <c r="N16" s="25">
        <v>1.25</v>
      </c>
      <c r="O16" s="25"/>
      <c r="P16" s="25">
        <v>1.5</v>
      </c>
      <c r="Q16" s="25"/>
      <c r="R16" s="25">
        <v>1.5</v>
      </c>
      <c r="S16" s="25"/>
      <c r="T16" s="25">
        <v>1.75</v>
      </c>
      <c r="U16" s="1"/>
    </row>
    <row r="17" spans="1:21" x14ac:dyDescent="0.35">
      <c r="A17" s="5" t="s">
        <v>6</v>
      </c>
      <c r="B17" s="25"/>
      <c r="C17" s="25"/>
      <c r="D17" s="25"/>
      <c r="E17" s="25">
        <v>0.9</v>
      </c>
      <c r="F17" s="25">
        <v>1</v>
      </c>
      <c r="G17" s="25"/>
      <c r="H17" s="25"/>
      <c r="I17" s="25"/>
      <c r="J17" s="25"/>
      <c r="K17" s="25"/>
      <c r="L17" s="25"/>
      <c r="M17" s="25">
        <v>2</v>
      </c>
      <c r="N17" s="25">
        <v>1.25</v>
      </c>
      <c r="O17" s="25"/>
      <c r="P17" s="25"/>
      <c r="Q17" s="25"/>
      <c r="R17" s="25">
        <v>1.5</v>
      </c>
      <c r="S17" s="25">
        <v>3</v>
      </c>
      <c r="T17" s="25">
        <v>3.25</v>
      </c>
      <c r="U17" s="1"/>
    </row>
    <row r="18" spans="1:21" x14ac:dyDescent="0.35">
      <c r="A18" s="5" t="s">
        <v>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>
        <v>1</v>
      </c>
      <c r="R18" s="25"/>
      <c r="S18" s="25"/>
      <c r="T18" s="25"/>
      <c r="U18" s="1"/>
    </row>
    <row r="19" spans="1:21" x14ac:dyDescent="0.35">
      <c r="A19" s="5" t="s">
        <v>71</v>
      </c>
      <c r="B19" s="25">
        <v>0.1</v>
      </c>
      <c r="C19" s="25">
        <v>0.1</v>
      </c>
      <c r="D19" s="25">
        <v>0.1</v>
      </c>
      <c r="E19" s="25">
        <v>0.1</v>
      </c>
      <c r="F19" s="25">
        <v>0.1</v>
      </c>
      <c r="G19" s="25">
        <v>0.1</v>
      </c>
      <c r="H19" s="25">
        <v>0.1</v>
      </c>
      <c r="I19" s="25">
        <v>0.1</v>
      </c>
      <c r="J19" s="25">
        <v>0.1</v>
      </c>
      <c r="K19" s="25">
        <v>0.1</v>
      </c>
      <c r="L19" s="25">
        <v>0.1</v>
      </c>
      <c r="M19" s="25">
        <v>0.1</v>
      </c>
      <c r="N19" s="25">
        <v>0.1</v>
      </c>
      <c r="O19" s="25">
        <v>0.1</v>
      </c>
      <c r="P19" s="25">
        <v>0.1</v>
      </c>
      <c r="Q19" s="25">
        <v>0.1</v>
      </c>
      <c r="R19" s="25">
        <v>0.1</v>
      </c>
      <c r="S19" s="25">
        <v>0.1</v>
      </c>
      <c r="T19" s="25">
        <v>0.1</v>
      </c>
      <c r="U19" s="1"/>
    </row>
    <row r="20" spans="1:21" x14ac:dyDescent="0.35">
      <c r="A20" s="34" t="s">
        <v>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"/>
    </row>
    <row r="21" spans="1:21" x14ac:dyDescent="0.35">
      <c r="A21" s="5" t="s">
        <v>72</v>
      </c>
      <c r="B21" s="25">
        <v>0.05</v>
      </c>
      <c r="C21" s="25">
        <v>0.05</v>
      </c>
      <c r="D21" s="25">
        <v>0.05</v>
      </c>
      <c r="E21" s="25">
        <v>0.05</v>
      </c>
      <c r="F21" s="25">
        <v>0.05</v>
      </c>
      <c r="G21" s="25">
        <v>0.05</v>
      </c>
      <c r="H21" s="25">
        <v>0.05</v>
      </c>
      <c r="I21" s="25">
        <v>0.05</v>
      </c>
      <c r="J21" s="25">
        <v>0.05</v>
      </c>
      <c r="K21" s="25">
        <v>0.05</v>
      </c>
      <c r="L21" s="25">
        <v>0.05</v>
      </c>
      <c r="M21" s="25">
        <v>0.05</v>
      </c>
      <c r="N21" s="25">
        <v>0.05</v>
      </c>
      <c r="O21" s="25">
        <v>0.05</v>
      </c>
      <c r="P21" s="25">
        <v>0.05</v>
      </c>
      <c r="Q21" s="25">
        <v>0.05</v>
      </c>
      <c r="R21" s="25">
        <v>0.05</v>
      </c>
      <c r="S21" s="25">
        <v>0.05</v>
      </c>
      <c r="T21" s="25">
        <v>0.05</v>
      </c>
      <c r="U21" s="1"/>
    </row>
    <row r="22" spans="1:21" x14ac:dyDescent="0.35">
      <c r="A22" s="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1"/>
    </row>
    <row r="23" spans="1:21" x14ac:dyDescent="0.35">
      <c r="A23" s="36" t="s">
        <v>47</v>
      </c>
      <c r="B23" s="37">
        <f t="shared" ref="B23:L23" si="0">SUM(B11:B19)</f>
        <v>32.85</v>
      </c>
      <c r="C23" s="37">
        <f t="shared" si="0"/>
        <v>33.1</v>
      </c>
      <c r="D23" s="37">
        <f t="shared" si="0"/>
        <v>33.1</v>
      </c>
      <c r="E23" s="37">
        <f t="shared" si="0"/>
        <v>32.9</v>
      </c>
      <c r="F23" s="37">
        <f t="shared" si="0"/>
        <v>33.1</v>
      </c>
      <c r="G23" s="37">
        <f t="shared" si="0"/>
        <v>32.6</v>
      </c>
      <c r="H23" s="37">
        <f t="shared" si="0"/>
        <v>32.6</v>
      </c>
      <c r="I23" s="37">
        <f t="shared" si="0"/>
        <v>32.6</v>
      </c>
      <c r="J23" s="37">
        <f t="shared" si="0"/>
        <v>32.6</v>
      </c>
      <c r="K23" s="37">
        <f t="shared" si="0"/>
        <v>32.6</v>
      </c>
      <c r="L23" s="37">
        <f t="shared" si="0"/>
        <v>32.1</v>
      </c>
      <c r="M23" s="37">
        <f>SUM(M11:M19)</f>
        <v>32.6</v>
      </c>
      <c r="N23" s="37">
        <f>SUM(N11:N19)</f>
        <v>32.6</v>
      </c>
      <c r="O23" s="37">
        <f t="shared" ref="O23:T23" si="1">SUM(O11:O19)</f>
        <v>32.1</v>
      </c>
      <c r="P23" s="37">
        <f t="shared" si="1"/>
        <v>32.1</v>
      </c>
      <c r="Q23" s="37">
        <f t="shared" si="1"/>
        <v>32.6</v>
      </c>
      <c r="R23" s="37">
        <f t="shared" si="1"/>
        <v>32.1</v>
      </c>
      <c r="S23" s="37">
        <f t="shared" si="1"/>
        <v>32.1</v>
      </c>
      <c r="T23" s="37">
        <f t="shared" si="1"/>
        <v>32.1</v>
      </c>
      <c r="U23" s="1"/>
    </row>
    <row r="24" spans="1:21" x14ac:dyDescent="0.35">
      <c r="A24" s="36" t="s">
        <v>48</v>
      </c>
      <c r="B24" s="37">
        <f t="shared" ref="B24:G24" si="2">SUM(B14:B21)</f>
        <v>1.9000000000000001</v>
      </c>
      <c r="C24" s="37">
        <f t="shared" si="2"/>
        <v>2.15</v>
      </c>
      <c r="D24" s="37">
        <f t="shared" si="2"/>
        <v>1.1500000000000001</v>
      </c>
      <c r="E24" s="37">
        <f t="shared" si="2"/>
        <v>1.9500000000000002</v>
      </c>
      <c r="F24" s="37">
        <f t="shared" si="2"/>
        <v>2.15</v>
      </c>
      <c r="G24" s="37">
        <f t="shared" si="2"/>
        <v>3.65</v>
      </c>
      <c r="H24" s="37">
        <f t="shared" ref="H24:N24" si="3">SUM(H14:H21)</f>
        <v>3.65</v>
      </c>
      <c r="I24" s="37">
        <f t="shared" si="3"/>
        <v>2.15</v>
      </c>
      <c r="J24" s="37">
        <f t="shared" si="3"/>
        <v>3.65</v>
      </c>
      <c r="K24" s="37">
        <f t="shared" si="3"/>
        <v>2.65</v>
      </c>
      <c r="L24" s="37">
        <f t="shared" si="3"/>
        <v>2.65</v>
      </c>
      <c r="M24" s="37">
        <f t="shared" si="3"/>
        <v>4.1499999999999995</v>
      </c>
      <c r="N24" s="37">
        <f t="shared" si="3"/>
        <v>2.65</v>
      </c>
      <c r="O24" s="37">
        <f t="shared" ref="O24:T24" si="4">SUM(O14:O21)</f>
        <v>5.6499999999999995</v>
      </c>
      <c r="P24" s="37">
        <f t="shared" si="4"/>
        <v>4.6499999999999995</v>
      </c>
      <c r="Q24" s="37">
        <f t="shared" si="4"/>
        <v>5.1499999999999995</v>
      </c>
      <c r="R24" s="37">
        <f t="shared" si="4"/>
        <v>4.6499999999999995</v>
      </c>
      <c r="S24" s="37">
        <f t="shared" si="4"/>
        <v>6.1499999999999995</v>
      </c>
      <c r="T24" s="37">
        <f t="shared" si="4"/>
        <v>5.1499999999999995</v>
      </c>
      <c r="U24" s="1"/>
    </row>
    <row r="25" spans="1:21" x14ac:dyDescent="0.35">
      <c r="A25" s="36" t="s">
        <v>49</v>
      </c>
      <c r="B25" s="37"/>
      <c r="C25" s="37"/>
      <c r="D25" s="37"/>
      <c r="E25" s="37"/>
      <c r="F25" s="37">
        <f>MEDIAN(B24:F24)</f>
        <v>1.9500000000000002</v>
      </c>
      <c r="G25" s="37"/>
      <c r="H25" s="37"/>
      <c r="I25" s="37"/>
      <c r="J25" s="37"/>
      <c r="K25" s="37"/>
      <c r="L25" s="37"/>
      <c r="M25" s="37"/>
      <c r="N25" s="37">
        <f>MEDIAN(G24:N24)</f>
        <v>3.15</v>
      </c>
      <c r="O25" s="37"/>
      <c r="P25" s="37"/>
      <c r="Q25" s="37"/>
      <c r="R25" s="37"/>
      <c r="S25" s="37" t="s">
        <v>76</v>
      </c>
      <c r="T25" s="37">
        <f>MEDIAN(O24:T24)</f>
        <v>5.1499999999999995</v>
      </c>
      <c r="U25" s="1"/>
    </row>
    <row r="26" spans="1:21" x14ac:dyDescent="0.35">
      <c r="A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U26" s="1"/>
    </row>
    <row r="27" spans="1:21" x14ac:dyDescent="0.35">
      <c r="U27" s="1"/>
    </row>
    <row r="28" spans="1:21" x14ac:dyDescent="0.35">
      <c r="A28" s="22" t="str">
        <f t="shared" ref="A28:L28" si="5">A9</f>
        <v>Feedstuff</v>
      </c>
      <c r="B28" s="14" t="str">
        <f t="shared" si="5"/>
        <v>GH1</v>
      </c>
      <c r="C28" s="14" t="str">
        <f t="shared" si="5"/>
        <v>GH2</v>
      </c>
      <c r="D28" s="14" t="str">
        <f t="shared" si="5"/>
        <v>GH3</v>
      </c>
      <c r="E28" s="14" t="str">
        <f t="shared" si="5"/>
        <v>GH4</v>
      </c>
      <c r="F28" s="14" t="str">
        <f t="shared" si="5"/>
        <v>GH5</v>
      </c>
      <c r="G28" s="16" t="str">
        <f t="shared" si="5"/>
        <v>FH1</v>
      </c>
      <c r="H28" s="16" t="str">
        <f t="shared" si="5"/>
        <v>FH2</v>
      </c>
      <c r="I28" s="16" t="str">
        <f t="shared" si="5"/>
        <v>FH3</v>
      </c>
      <c r="J28" s="16" t="str">
        <f t="shared" si="5"/>
        <v>FH4</v>
      </c>
      <c r="K28" s="16" t="str">
        <f t="shared" si="5"/>
        <v>FH5</v>
      </c>
      <c r="L28" s="16" t="str">
        <f t="shared" si="5"/>
        <v>FH6</v>
      </c>
      <c r="M28" s="16" t="str">
        <f>M9</f>
        <v>FH7</v>
      </c>
      <c r="N28" s="16" t="str">
        <f>N9</f>
        <v>FH8</v>
      </c>
      <c r="O28" s="17" t="str">
        <f t="shared" ref="O28:T28" si="6">O9</f>
        <v>PH1</v>
      </c>
      <c r="P28" s="17" t="str">
        <f t="shared" si="6"/>
        <v>PH2</v>
      </c>
      <c r="Q28" s="17" t="str">
        <f t="shared" si="6"/>
        <v>PH3</v>
      </c>
      <c r="R28" s="17" t="str">
        <f t="shared" si="6"/>
        <v>PH4</v>
      </c>
      <c r="S28" s="17" t="str">
        <f t="shared" si="6"/>
        <v>PH5</v>
      </c>
      <c r="T28" s="17" t="str">
        <f t="shared" si="6"/>
        <v>PH6</v>
      </c>
      <c r="U28" s="1"/>
    </row>
    <row r="29" spans="1:21" x14ac:dyDescent="0.35">
      <c r="A29" s="9" t="s">
        <v>35</v>
      </c>
      <c r="B29" s="13"/>
      <c r="C29" s="12"/>
      <c r="D29" s="12"/>
      <c r="E29" s="9" t="str">
        <f>A29</f>
        <v>Costs per hd per day</v>
      </c>
      <c r="F29" s="9"/>
      <c r="G29" s="12"/>
      <c r="H29" s="12"/>
      <c r="I29" s="12"/>
      <c r="J29" s="12"/>
      <c r="K29" s="9" t="str">
        <f>A29</f>
        <v>Costs per hd per day</v>
      </c>
      <c r="L29" s="12"/>
      <c r="M29" s="12"/>
      <c r="N29" s="12"/>
      <c r="O29" s="12"/>
      <c r="P29" s="12"/>
      <c r="Q29" s="12"/>
      <c r="R29" s="9" t="str">
        <f>A29</f>
        <v>Costs per hd per day</v>
      </c>
      <c r="S29" s="12"/>
      <c r="T29" s="12"/>
    </row>
    <row r="30" spans="1:21" x14ac:dyDescent="0.35">
      <c r="A30" t="s">
        <v>7</v>
      </c>
      <c r="B30" s="6">
        <f>B11*Prices!$D$22</f>
        <v>1.55</v>
      </c>
      <c r="C30" s="6">
        <f>C11*Prices!$D$22</f>
        <v>1.55</v>
      </c>
      <c r="D30" s="6">
        <f>D11*Prices!$D$22</f>
        <v>1.6</v>
      </c>
      <c r="E30" s="7">
        <f>E11*Prices!$D$22</f>
        <v>1.55</v>
      </c>
      <c r="F30" s="7">
        <f>F11*Prices!$D$22</f>
        <v>1.55</v>
      </c>
      <c r="G30" s="31">
        <f>G11*Prices!$D$22</f>
        <v>0</v>
      </c>
      <c r="H30" s="31">
        <f>H11*Prices!$D$22</f>
        <v>0</v>
      </c>
      <c r="I30" s="31">
        <f>I11*Prices!$D$22</f>
        <v>0</v>
      </c>
      <c r="J30" s="31">
        <f>J11*Prices!$D$22</f>
        <v>0</v>
      </c>
      <c r="K30" s="31">
        <f>K11*Prices!$D$22</f>
        <v>0</v>
      </c>
      <c r="L30" s="31">
        <f>L11*Prices!$D$22</f>
        <v>0</v>
      </c>
      <c r="M30" s="31">
        <f>M11*Prices!$D$22</f>
        <v>0</v>
      </c>
      <c r="N30" s="31">
        <f>N11*Prices!$D$22</f>
        <v>0</v>
      </c>
      <c r="O30" s="6">
        <f>O11*Prices!$D$22</f>
        <v>0</v>
      </c>
      <c r="P30" s="6">
        <f>P11*Prices!$D$22</f>
        <v>0</v>
      </c>
      <c r="Q30" s="6">
        <f>Q11*Prices!$D$22</f>
        <v>0</v>
      </c>
      <c r="R30" s="6">
        <f>R11*Prices!$D$22</f>
        <v>0</v>
      </c>
      <c r="S30" s="6">
        <f>S11*Prices!$D$22</f>
        <v>0</v>
      </c>
      <c r="T30" s="6">
        <f>T11*Prices!$D$22</f>
        <v>0</v>
      </c>
    </row>
    <row r="31" spans="1:21" x14ac:dyDescent="0.35">
      <c r="A31" t="s">
        <v>12</v>
      </c>
      <c r="B31" s="6">
        <f>B12*Prices!$D$23</f>
        <v>0</v>
      </c>
      <c r="C31" s="6">
        <f>C12*Prices!$D$23</f>
        <v>0</v>
      </c>
      <c r="D31" s="6">
        <f>D12*Prices!$D$23</f>
        <v>0</v>
      </c>
      <c r="E31" s="7">
        <f>E12*Prices!$D$23</f>
        <v>0</v>
      </c>
      <c r="F31" s="7">
        <f>F12*Prices!$D$23</f>
        <v>0</v>
      </c>
      <c r="G31" s="7">
        <f>G12*Prices!$D$23</f>
        <v>1.0150000000000001</v>
      </c>
      <c r="H31" s="7">
        <f>H12*Prices!$D$23</f>
        <v>1.0150000000000001</v>
      </c>
      <c r="I31" s="7">
        <f>I12*Prices!$D$23</f>
        <v>1.0675000000000001</v>
      </c>
      <c r="J31" s="7">
        <f>J12*Prices!$D$23</f>
        <v>1.0150000000000001</v>
      </c>
      <c r="K31" s="7">
        <f>K12*Prices!$D$23</f>
        <v>1.05</v>
      </c>
      <c r="L31" s="7">
        <f>L12*Prices!$D$23</f>
        <v>1.0325000000000002</v>
      </c>
      <c r="M31" s="7">
        <f>M12*Prices!$D$23</f>
        <v>0.99750000000000005</v>
      </c>
      <c r="N31" s="7">
        <f>N12*Prices!$D$23</f>
        <v>1.05</v>
      </c>
      <c r="O31" s="6">
        <f>O12*Prices!$D$23</f>
        <v>0</v>
      </c>
      <c r="P31" s="6">
        <f>P12*Prices!$D$23</f>
        <v>0</v>
      </c>
      <c r="Q31" s="6">
        <f>Q12*Prices!$D$23</f>
        <v>0</v>
      </c>
      <c r="R31" s="6">
        <f>R12*Prices!$D$23</f>
        <v>0</v>
      </c>
      <c r="S31" s="6">
        <f>S12*Prices!$D$23</f>
        <v>0</v>
      </c>
      <c r="T31" s="6">
        <f>T12*Prices!$D$23</f>
        <v>0</v>
      </c>
    </row>
    <row r="32" spans="1:21" x14ac:dyDescent="0.35">
      <c r="A32" s="5" t="s">
        <v>13</v>
      </c>
      <c r="B32" s="7">
        <f>B13*Prices!$D$24</f>
        <v>0</v>
      </c>
      <c r="C32" s="7">
        <f>C13*Prices!$D$24</f>
        <v>0</v>
      </c>
      <c r="D32" s="7">
        <f>D13*Prices!$D$24</f>
        <v>0</v>
      </c>
      <c r="E32" s="7">
        <f>E13*Prices!$D$24</f>
        <v>0</v>
      </c>
      <c r="F32" s="7">
        <f>F13*Prices!$D$24</f>
        <v>0</v>
      </c>
      <c r="G32" s="7">
        <f>G13*Prices!$D$24</f>
        <v>0</v>
      </c>
      <c r="H32" s="7">
        <f>H13*Prices!$D$24</f>
        <v>0</v>
      </c>
      <c r="I32" s="7">
        <f>I13*Prices!$D$24</f>
        <v>0</v>
      </c>
      <c r="J32" s="7">
        <f>J13*Prices!$D$24</f>
        <v>0</v>
      </c>
      <c r="K32" s="7">
        <f>K13*Prices!$D$24</f>
        <v>0</v>
      </c>
      <c r="L32" s="7">
        <f>L13*Prices!$D$24</f>
        <v>0</v>
      </c>
      <c r="M32" s="7">
        <f>M13*Prices!$D$24</f>
        <v>0</v>
      </c>
      <c r="N32" s="7">
        <f>N13*Prices!$D$24</f>
        <v>0</v>
      </c>
      <c r="O32" s="7">
        <f>O13*Prices!$D$24</f>
        <v>0.66250000000000009</v>
      </c>
      <c r="P32" s="7">
        <f>P13*Prices!$D$24</f>
        <v>0.6875</v>
      </c>
      <c r="Q32" s="7">
        <f>Q13*Prices!$D$24</f>
        <v>0.6875</v>
      </c>
      <c r="R32" s="7">
        <f>R13*Prices!$D$24</f>
        <v>0.6875</v>
      </c>
      <c r="S32" s="7">
        <f>S13*Prices!$D$24</f>
        <v>0.65</v>
      </c>
      <c r="T32" s="7">
        <f>T13*Prices!$D$24</f>
        <v>0.67500000000000004</v>
      </c>
    </row>
    <row r="33" spans="1:20" x14ac:dyDescent="0.35">
      <c r="A33" s="5" t="s">
        <v>5</v>
      </c>
      <c r="B33" s="7">
        <f>B14*Prices!$D$25</f>
        <v>7.8750000000000001E-2</v>
      </c>
      <c r="C33" s="7">
        <f>C14*Prices!$D$25</f>
        <v>0</v>
      </c>
      <c r="D33" s="7">
        <f>D14*Prices!$D$25</f>
        <v>0</v>
      </c>
      <c r="E33" s="7">
        <f>E14*Prices!$D$25</f>
        <v>4.0500000000000001E-2</v>
      </c>
      <c r="F33" s="7">
        <f>F14*Prices!$D$25</f>
        <v>0</v>
      </c>
      <c r="G33" s="7">
        <f>G14*Prices!$D$25</f>
        <v>0.1575</v>
      </c>
      <c r="H33" s="7">
        <f>H14*Prices!$D$25</f>
        <v>0</v>
      </c>
      <c r="I33" s="7">
        <f>I14*Prices!$D$25</f>
        <v>0</v>
      </c>
      <c r="J33" s="7">
        <f>J14*Prices!$D$25</f>
        <v>7.8750000000000001E-2</v>
      </c>
      <c r="K33" s="7">
        <f>K14*Prices!$D$25</f>
        <v>5.6249999999999994E-2</v>
      </c>
      <c r="L33" s="7">
        <f>L14*Prices!$D$25</f>
        <v>0</v>
      </c>
      <c r="M33" s="7">
        <f>M14*Prices!$D$25</f>
        <v>0</v>
      </c>
      <c r="N33" s="7">
        <f>N14*Prices!$D$25</f>
        <v>0</v>
      </c>
      <c r="O33" s="7">
        <f>O14*Prices!$D$25</f>
        <v>0.12375</v>
      </c>
      <c r="P33" s="7">
        <f>P14*Prices!$D$25</f>
        <v>0.13500000000000001</v>
      </c>
      <c r="Q33" s="7">
        <f>Q14*Prices!$D$25</f>
        <v>0.18</v>
      </c>
      <c r="R33" s="7">
        <f>R14*Prices!$D$25</f>
        <v>6.7500000000000004E-2</v>
      </c>
      <c r="S33" s="7">
        <f>S14*Prices!$D$25</f>
        <v>0</v>
      </c>
      <c r="T33" s="7">
        <f>T14*Prices!$D$25</f>
        <v>0</v>
      </c>
    </row>
    <row r="34" spans="1:20" x14ac:dyDescent="0.35">
      <c r="A34" s="5" t="s">
        <v>14</v>
      </c>
      <c r="B34" s="7">
        <f>B15*Prices!$D$26</f>
        <v>0</v>
      </c>
      <c r="C34" s="7">
        <f>C15*Prices!$D$26</f>
        <v>0.15</v>
      </c>
      <c r="D34" s="7">
        <f>D15*Prices!$D$26</f>
        <v>0</v>
      </c>
      <c r="E34" s="7">
        <f>E15*Prices!$D$26</f>
        <v>0</v>
      </c>
      <c r="F34" s="7">
        <f>F15*Prices!$D$26</f>
        <v>7.4999999999999997E-2</v>
      </c>
      <c r="G34" s="7">
        <f>G15*Prices!$D$26</f>
        <v>0</v>
      </c>
      <c r="H34" s="7">
        <f>H15*Prices!$D$26</f>
        <v>0.26250000000000001</v>
      </c>
      <c r="I34" s="7">
        <f>I15*Prices!$D$26</f>
        <v>0</v>
      </c>
      <c r="J34" s="7">
        <f>J15*Prices!$D$26</f>
        <v>0.13125000000000001</v>
      </c>
      <c r="K34" s="7">
        <f>K15*Prices!$D$26</f>
        <v>0</v>
      </c>
      <c r="L34" s="7">
        <f>L15*Prices!$D$26</f>
        <v>9.375E-2</v>
      </c>
      <c r="M34" s="7">
        <f>M15*Prices!$D$26</f>
        <v>0.15</v>
      </c>
      <c r="N34" s="7">
        <f>N15*Prices!$D$26</f>
        <v>0</v>
      </c>
      <c r="O34" s="7">
        <f>O15*Prices!$D$26</f>
        <v>0.20624999999999999</v>
      </c>
      <c r="P34" s="7">
        <f>P15*Prices!$D$26</f>
        <v>0</v>
      </c>
      <c r="Q34" s="7">
        <f>Q15*Prices!$D$26</f>
        <v>0</v>
      </c>
      <c r="R34" s="7">
        <f>R15*Prices!$D$26</f>
        <v>0</v>
      </c>
      <c r="S34" s="7">
        <f>S15*Prices!$D$26</f>
        <v>0.22499999999999998</v>
      </c>
      <c r="T34" s="7">
        <f>T15*Prices!$D$26</f>
        <v>0</v>
      </c>
    </row>
    <row r="35" spans="1:20" x14ac:dyDescent="0.35">
      <c r="A35" s="5" t="s">
        <v>15</v>
      </c>
      <c r="B35" s="7">
        <f>B16*Prices!$D$27</f>
        <v>0</v>
      </c>
      <c r="C35" s="7">
        <f>C16*Prices!$D$27</f>
        <v>0</v>
      </c>
      <c r="D35" s="7">
        <f>D16*Prices!$D$27</f>
        <v>7.7499999999999999E-2</v>
      </c>
      <c r="E35" s="7">
        <f>E16*Prices!$D$27</f>
        <v>0</v>
      </c>
      <c r="F35" s="7">
        <f>F16*Prices!$D$27</f>
        <v>0</v>
      </c>
      <c r="G35" s="7">
        <f>G16*Prices!$D$27</f>
        <v>0</v>
      </c>
      <c r="H35" s="7">
        <f>H16*Prices!$D$27</f>
        <v>0</v>
      </c>
      <c r="I35" s="7">
        <f>I16*Prices!$D$27</f>
        <v>0.155</v>
      </c>
      <c r="J35" s="7">
        <f>J16*Prices!$D$27</f>
        <v>0</v>
      </c>
      <c r="K35" s="7">
        <f>K16*Prices!$D$27</f>
        <v>9.6875000000000003E-2</v>
      </c>
      <c r="L35" s="7">
        <f>L16*Prices!$D$27</f>
        <v>9.6875000000000003E-2</v>
      </c>
      <c r="M35" s="7">
        <f>M16*Prices!$D$27</f>
        <v>0</v>
      </c>
      <c r="N35" s="7">
        <f>N16*Prices!$D$27</f>
        <v>9.6875000000000003E-2</v>
      </c>
      <c r="O35" s="7">
        <f>O16*Prices!$D$27</f>
        <v>0</v>
      </c>
      <c r="P35" s="7">
        <f>P16*Prices!$D$27</f>
        <v>0.11624999999999999</v>
      </c>
      <c r="Q35" s="7">
        <f>Q16*Prices!$D$27</f>
        <v>0</v>
      </c>
      <c r="R35" s="7">
        <f>R16*Prices!$D$27</f>
        <v>0.11624999999999999</v>
      </c>
      <c r="S35" s="7">
        <f>S16*Prices!$D$27</f>
        <v>0</v>
      </c>
      <c r="T35" s="7">
        <f>T16*Prices!$D$27</f>
        <v>0.135625</v>
      </c>
    </row>
    <row r="36" spans="1:20" x14ac:dyDescent="0.35">
      <c r="A36" s="5" t="s">
        <v>6</v>
      </c>
      <c r="B36" s="7">
        <f>B17*Prices!$D$28</f>
        <v>0</v>
      </c>
      <c r="C36" s="7">
        <f>C17*Prices!$D$28</f>
        <v>0</v>
      </c>
      <c r="D36" s="7">
        <f>D17*Prices!$D$28</f>
        <v>0</v>
      </c>
      <c r="E36" s="7">
        <f>E17*Prices!$D$28</f>
        <v>5.8500000000000003E-2</v>
      </c>
      <c r="F36" s="7">
        <f>F17*Prices!$D$28</f>
        <v>6.5000000000000002E-2</v>
      </c>
      <c r="G36" s="7">
        <f>G17*Prices!$D$28</f>
        <v>0</v>
      </c>
      <c r="H36" s="7">
        <f>H17*Prices!$D$28</f>
        <v>0</v>
      </c>
      <c r="I36" s="7">
        <f>I17*Prices!$D$28</f>
        <v>0</v>
      </c>
      <c r="J36" s="7">
        <f>J17*Prices!$D$28</f>
        <v>0</v>
      </c>
      <c r="K36" s="7">
        <f>K17*Prices!$D$28</f>
        <v>0</v>
      </c>
      <c r="L36" s="7">
        <f>L17*Prices!$D$28</f>
        <v>0</v>
      </c>
      <c r="M36" s="7">
        <f>M17*Prices!$D$28</f>
        <v>0.13</v>
      </c>
      <c r="N36" s="7">
        <f>N17*Prices!$D$28</f>
        <v>8.1250000000000003E-2</v>
      </c>
      <c r="O36" s="7">
        <f>O17*Prices!$D$28</f>
        <v>0</v>
      </c>
      <c r="P36" s="7">
        <f>P17*Prices!$D$28</f>
        <v>0</v>
      </c>
      <c r="Q36" s="7">
        <f>Q17*Prices!$D$28</f>
        <v>0</v>
      </c>
      <c r="R36" s="7">
        <f>R17*Prices!$D$28</f>
        <v>9.7500000000000003E-2</v>
      </c>
      <c r="S36" s="7">
        <f>S17*Prices!$D$28</f>
        <v>0.19500000000000001</v>
      </c>
      <c r="T36" s="7">
        <f>T17*Prices!$D$28</f>
        <v>0.21124999999999999</v>
      </c>
    </row>
    <row r="37" spans="1:20" x14ac:dyDescent="0.35">
      <c r="A37" s="5" t="s">
        <v>9</v>
      </c>
      <c r="B37" s="7">
        <f>B18*Prices!$D$29</f>
        <v>0</v>
      </c>
      <c r="C37" s="7">
        <f>C18*Prices!$D$29</f>
        <v>0</v>
      </c>
      <c r="D37" s="7">
        <f>D18*Prices!$D$29</f>
        <v>0</v>
      </c>
      <c r="E37" s="7">
        <f>E18*Prices!$D$29</f>
        <v>0</v>
      </c>
      <c r="F37" s="7">
        <f>F18*Prices!$D$29</f>
        <v>0</v>
      </c>
      <c r="G37" s="7">
        <f>G18*Prices!$D$29</f>
        <v>0</v>
      </c>
      <c r="H37" s="7">
        <f>H18*Prices!$D$29</f>
        <v>0</v>
      </c>
      <c r="I37" s="7">
        <f>I18*Prices!$D$29</f>
        <v>0</v>
      </c>
      <c r="J37" s="7">
        <f>J18*Prices!$D$29</f>
        <v>0</v>
      </c>
      <c r="K37" s="7">
        <f>K18*Prices!$D$29</f>
        <v>0</v>
      </c>
      <c r="L37" s="7">
        <f>L18*Prices!$D$29</f>
        <v>0</v>
      </c>
      <c r="M37" s="7">
        <f>M18*Prices!$D$29</f>
        <v>0</v>
      </c>
      <c r="N37" s="7">
        <f>N18*Prices!$D$29</f>
        <v>0</v>
      </c>
      <c r="O37" s="7">
        <f>O18*Prices!$D$29</f>
        <v>0</v>
      </c>
      <c r="P37" s="7">
        <f>P18*Prices!$D$29</f>
        <v>0</v>
      </c>
      <c r="Q37" s="7">
        <f>Q18*Prices!$D$29</f>
        <v>0.17050000000000001</v>
      </c>
      <c r="R37" s="7">
        <f>R18*Prices!$D$29</f>
        <v>0</v>
      </c>
      <c r="S37" s="7">
        <f>S18*Prices!$D$29</f>
        <v>0</v>
      </c>
      <c r="T37" s="7">
        <f>T18*Prices!$D$29</f>
        <v>0</v>
      </c>
    </row>
    <row r="38" spans="1:20" x14ac:dyDescent="0.35">
      <c r="A38" s="5" t="s">
        <v>71</v>
      </c>
      <c r="B38" s="7">
        <f>B19*Prices!$D$30</f>
        <v>3.8250000000000006E-2</v>
      </c>
      <c r="C38" s="7">
        <f>C19*Prices!$D$30</f>
        <v>3.8250000000000006E-2</v>
      </c>
      <c r="D38" s="7">
        <f>D19*Prices!$D$30</f>
        <v>3.8250000000000006E-2</v>
      </c>
      <c r="E38" s="7">
        <f>E19*Prices!$D$30</f>
        <v>3.8250000000000006E-2</v>
      </c>
      <c r="F38" s="7">
        <f>F19*Prices!$D$30</f>
        <v>3.8250000000000006E-2</v>
      </c>
      <c r="G38" s="7">
        <f>G19*Prices!$D$30</f>
        <v>3.8250000000000006E-2</v>
      </c>
      <c r="H38" s="7">
        <f>H19*Prices!$D$30</f>
        <v>3.8250000000000006E-2</v>
      </c>
      <c r="I38" s="7">
        <f>I19*Prices!$D$30</f>
        <v>3.8250000000000006E-2</v>
      </c>
      <c r="J38" s="7">
        <f>J19*Prices!$D$30</f>
        <v>3.8250000000000006E-2</v>
      </c>
      <c r="K38" s="7">
        <f>K19*Prices!$D$30</f>
        <v>3.8250000000000006E-2</v>
      </c>
      <c r="L38" s="7">
        <f>L19*Prices!$D$30</f>
        <v>3.8250000000000006E-2</v>
      </c>
      <c r="M38" s="7">
        <f>M19*Prices!$D$30</f>
        <v>3.8250000000000006E-2</v>
      </c>
      <c r="N38" s="7">
        <f>N19*Prices!$D$30</f>
        <v>3.8250000000000006E-2</v>
      </c>
      <c r="O38" s="7">
        <f>O19*Prices!$D$30</f>
        <v>3.8250000000000006E-2</v>
      </c>
      <c r="P38" s="7">
        <f>P19*Prices!$D$30</f>
        <v>3.8250000000000006E-2</v>
      </c>
      <c r="Q38" s="7">
        <f>Q19*Prices!$D$30</f>
        <v>3.8250000000000006E-2</v>
      </c>
      <c r="R38" s="7">
        <f>R19*Prices!$D$30</f>
        <v>3.8250000000000006E-2</v>
      </c>
      <c r="S38" s="7">
        <f>S19*Prices!$D$30</f>
        <v>3.8250000000000006E-2</v>
      </c>
      <c r="T38" s="7">
        <f>T19*Prices!$D$30</f>
        <v>3.8250000000000006E-2</v>
      </c>
    </row>
    <row r="39" spans="1:20" x14ac:dyDescent="0.35">
      <c r="A39" s="34" t="s">
        <v>8</v>
      </c>
      <c r="B39" s="7">
        <f>B20*Prices!$D$31</f>
        <v>0</v>
      </c>
      <c r="C39" s="7">
        <f>C20*Prices!$D$31</f>
        <v>0</v>
      </c>
      <c r="D39" s="7">
        <f>D20*Prices!$D$31</f>
        <v>0</v>
      </c>
      <c r="E39" s="7">
        <f>E20*Prices!$D$31</f>
        <v>0</v>
      </c>
      <c r="F39" s="7">
        <f>F20*Prices!$D$31</f>
        <v>0</v>
      </c>
      <c r="G39" s="7">
        <f>G20*Prices!$D$31</f>
        <v>0</v>
      </c>
      <c r="H39" s="7">
        <f>H20*Prices!$D$31</f>
        <v>0</v>
      </c>
      <c r="I39" s="7">
        <f>I20*Prices!$D$31</f>
        <v>0</v>
      </c>
      <c r="J39" s="7">
        <f>J20*Prices!$D$31</f>
        <v>0</v>
      </c>
      <c r="K39" s="7">
        <f>K20*Prices!$D$31</f>
        <v>0</v>
      </c>
      <c r="L39" s="7">
        <f>L20*Prices!$D$31</f>
        <v>0</v>
      </c>
      <c r="M39" s="7">
        <f>M20*Prices!$D$31</f>
        <v>0</v>
      </c>
      <c r="N39" s="7">
        <f>N20*Prices!$D$31</f>
        <v>0</v>
      </c>
      <c r="O39" s="7">
        <f>O20*Prices!$D$31</f>
        <v>0</v>
      </c>
      <c r="P39" s="7">
        <f>P20*Prices!$D$31</f>
        <v>0</v>
      </c>
      <c r="Q39" s="7">
        <f>Q20*Prices!$D$31</f>
        <v>0</v>
      </c>
      <c r="R39" s="7">
        <f>R20*Prices!$D$31</f>
        <v>0</v>
      </c>
      <c r="S39" s="7">
        <f>S20*Prices!$D$31</f>
        <v>0</v>
      </c>
      <c r="T39" s="7">
        <f>T20*Prices!$D$31</f>
        <v>0</v>
      </c>
    </row>
    <row r="40" spans="1:20" x14ac:dyDescent="0.35">
      <c r="A40" s="5" t="s">
        <v>72</v>
      </c>
      <c r="B40" s="7">
        <f>B21*Prices!$D$32</f>
        <v>3.7499999999999999E-3</v>
      </c>
      <c r="C40" s="7">
        <f>C21*Prices!$D$32</f>
        <v>3.7499999999999999E-3</v>
      </c>
      <c r="D40" s="7">
        <f>D21*Prices!$D$32</f>
        <v>3.7499999999999999E-3</v>
      </c>
      <c r="E40" s="7">
        <f>E21*Prices!$D$32</f>
        <v>3.7499999999999999E-3</v>
      </c>
      <c r="F40" s="7">
        <f>F21*Prices!$D$32</f>
        <v>3.7499999999999999E-3</v>
      </c>
      <c r="G40" s="7">
        <f>G21*Prices!$D$32</f>
        <v>3.7499999999999999E-3</v>
      </c>
      <c r="H40" s="7">
        <f>H21*Prices!$D$32</f>
        <v>3.7499999999999999E-3</v>
      </c>
      <c r="I40" s="7">
        <f>I21*Prices!$D$32</f>
        <v>3.7499999999999999E-3</v>
      </c>
      <c r="J40" s="7">
        <f>J21*Prices!$D$32</f>
        <v>3.7499999999999999E-3</v>
      </c>
      <c r="K40" s="7">
        <f>K21*Prices!$D$32</f>
        <v>3.7499999999999999E-3</v>
      </c>
      <c r="L40" s="7">
        <f>L21*Prices!$D$32</f>
        <v>3.7499999999999999E-3</v>
      </c>
      <c r="M40" s="7">
        <f>M21*Prices!$D$32</f>
        <v>3.7499999999999999E-3</v>
      </c>
      <c r="N40" s="7">
        <f>N21*Prices!$D$32</f>
        <v>3.7499999999999999E-3</v>
      </c>
      <c r="O40" s="7">
        <f>O21*Prices!$D$32</f>
        <v>3.7499999999999999E-3</v>
      </c>
      <c r="P40" s="7">
        <f>P21*Prices!$D$32</f>
        <v>3.7499999999999999E-3</v>
      </c>
      <c r="Q40" s="7">
        <f>Q21*Prices!$D$32</f>
        <v>3.7499999999999999E-3</v>
      </c>
      <c r="R40" s="7">
        <f>R21*Prices!$D$32</f>
        <v>3.7499999999999999E-3</v>
      </c>
      <c r="S40" s="7">
        <f>S21*Prices!$D$32</f>
        <v>3.7499999999999999E-3</v>
      </c>
      <c r="T40" s="7">
        <f>T21*Prices!$D$32</f>
        <v>3.7499999999999999E-3</v>
      </c>
    </row>
    <row r="41" spans="1:20" x14ac:dyDescent="0.3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x14ac:dyDescent="0.35">
      <c r="A42" s="36" t="s">
        <v>60</v>
      </c>
      <c r="B42" s="38">
        <f t="shared" ref="B42:L42" si="7">SUM(B30:B40)</f>
        <v>1.6707500000000002</v>
      </c>
      <c r="C42" s="38">
        <f t="shared" si="7"/>
        <v>1.7419999999999998</v>
      </c>
      <c r="D42" s="38">
        <f t="shared" si="7"/>
        <v>1.7194999999999998</v>
      </c>
      <c r="E42" s="39">
        <f t="shared" si="7"/>
        <v>1.6910000000000001</v>
      </c>
      <c r="F42" s="39">
        <f t="shared" si="7"/>
        <v>1.732</v>
      </c>
      <c r="G42" s="39">
        <f t="shared" si="7"/>
        <v>1.2144999999999999</v>
      </c>
      <c r="H42" s="39">
        <f t="shared" si="7"/>
        <v>1.3194999999999999</v>
      </c>
      <c r="I42" s="39">
        <f t="shared" si="7"/>
        <v>1.2645000000000002</v>
      </c>
      <c r="J42" s="39">
        <f t="shared" si="7"/>
        <v>1.2670000000000001</v>
      </c>
      <c r="K42" s="39">
        <f t="shared" si="7"/>
        <v>1.245125</v>
      </c>
      <c r="L42" s="39">
        <f t="shared" si="7"/>
        <v>1.2651250000000001</v>
      </c>
      <c r="M42" s="39">
        <f>SUM(M30:M40)</f>
        <v>1.3194999999999999</v>
      </c>
      <c r="N42" s="39">
        <f>SUM(N30:N40)</f>
        <v>1.2701249999999999</v>
      </c>
      <c r="O42" s="38">
        <f t="shared" ref="O42:T42" si="8">SUM(O30:O40)</f>
        <v>1.0345000000000002</v>
      </c>
      <c r="P42" s="38">
        <f t="shared" si="8"/>
        <v>0.98075000000000001</v>
      </c>
      <c r="Q42" s="38">
        <f t="shared" si="8"/>
        <v>1.0799999999999998</v>
      </c>
      <c r="R42" s="38">
        <f t="shared" si="8"/>
        <v>1.01075</v>
      </c>
      <c r="S42" s="38">
        <f t="shared" si="8"/>
        <v>1.1119999999999999</v>
      </c>
      <c r="T42" s="38">
        <f t="shared" si="8"/>
        <v>1.0638750000000001</v>
      </c>
    </row>
    <row r="43" spans="1:20" x14ac:dyDescent="0.35">
      <c r="A43" s="36" t="s">
        <v>61</v>
      </c>
      <c r="B43" s="38"/>
      <c r="C43" s="38"/>
      <c r="D43" s="38"/>
      <c r="E43" s="39"/>
      <c r="F43" s="39">
        <f>MEDIAN(B42:F42)</f>
        <v>1.7194999999999998</v>
      </c>
      <c r="G43" s="39"/>
      <c r="H43" s="39"/>
      <c r="I43" s="39"/>
      <c r="J43" s="39"/>
      <c r="K43" s="39"/>
      <c r="L43" s="39"/>
      <c r="M43" s="39"/>
      <c r="N43" s="39">
        <f>MEDIAN(G42:N42)</f>
        <v>1.2660625000000001</v>
      </c>
      <c r="O43" s="38"/>
      <c r="P43" s="38"/>
      <c r="Q43" s="38"/>
      <c r="R43" s="38"/>
      <c r="S43" s="38" t="s">
        <v>76</v>
      </c>
      <c r="T43" s="38">
        <f>MEDIAN(O42:T42)</f>
        <v>1.0491875000000002</v>
      </c>
    </row>
    <row r="44" spans="1:20" x14ac:dyDescent="0.35">
      <c r="A44" s="36" t="s">
        <v>62</v>
      </c>
      <c r="B44" s="38">
        <f t="shared" ref="B44:L44" si="9">SUM(B33:B40)</f>
        <v>0.12075000000000001</v>
      </c>
      <c r="C44" s="38">
        <f t="shared" si="9"/>
        <v>0.192</v>
      </c>
      <c r="D44" s="38">
        <f t="shared" si="9"/>
        <v>0.11950000000000001</v>
      </c>
      <c r="E44" s="39">
        <f t="shared" si="9"/>
        <v>0.14100000000000001</v>
      </c>
      <c r="F44" s="39">
        <f t="shared" si="9"/>
        <v>0.18200000000000002</v>
      </c>
      <c r="G44" s="39">
        <f t="shared" si="9"/>
        <v>0.19950000000000001</v>
      </c>
      <c r="H44" s="39">
        <f t="shared" si="9"/>
        <v>0.30449999999999999</v>
      </c>
      <c r="I44" s="39">
        <f t="shared" si="9"/>
        <v>0.19700000000000001</v>
      </c>
      <c r="J44" s="39">
        <f t="shared" si="9"/>
        <v>0.252</v>
      </c>
      <c r="K44" s="39">
        <f t="shared" si="9"/>
        <v>0.19512500000000002</v>
      </c>
      <c r="L44" s="39">
        <f t="shared" si="9"/>
        <v>0.232625</v>
      </c>
      <c r="M44" s="39">
        <f>SUM(M33:M40)</f>
        <v>0.32200000000000001</v>
      </c>
      <c r="N44" s="39">
        <f>SUM(N33:N40)</f>
        <v>0.22012500000000002</v>
      </c>
      <c r="O44" s="38">
        <f t="shared" ref="O44:T44" si="10">SUM(O33:O40)</f>
        <v>0.37199999999999994</v>
      </c>
      <c r="P44" s="38">
        <f t="shared" si="10"/>
        <v>0.29324999999999996</v>
      </c>
      <c r="Q44" s="38">
        <f t="shared" si="10"/>
        <v>0.39250000000000002</v>
      </c>
      <c r="R44" s="38">
        <f t="shared" si="10"/>
        <v>0.32324999999999998</v>
      </c>
      <c r="S44" s="38">
        <f t="shared" si="10"/>
        <v>0.46199999999999997</v>
      </c>
      <c r="T44" s="38">
        <f t="shared" si="10"/>
        <v>0.38887499999999997</v>
      </c>
    </row>
    <row r="45" spans="1:20" x14ac:dyDescent="0.35">
      <c r="A45" s="36" t="s">
        <v>63</v>
      </c>
      <c r="B45" s="38"/>
      <c r="C45" s="38"/>
      <c r="D45" s="38"/>
      <c r="E45" s="39"/>
      <c r="F45" s="39">
        <f>MEDIAN(B44:F44)</f>
        <v>0.14100000000000001</v>
      </c>
      <c r="G45" s="39"/>
      <c r="H45" s="39"/>
      <c r="I45" s="39"/>
      <c r="J45" s="39"/>
      <c r="K45" s="39"/>
      <c r="L45" s="39"/>
      <c r="M45" s="39"/>
      <c r="N45" s="39">
        <f>MEDIAN(G44:N44)</f>
        <v>0.22637499999999999</v>
      </c>
      <c r="O45" s="38"/>
      <c r="P45" s="38"/>
      <c r="Q45" s="38"/>
      <c r="R45" s="38"/>
      <c r="S45" s="38" t="s">
        <v>76</v>
      </c>
      <c r="T45" s="38">
        <f>MEDIAN(O44:T44)</f>
        <v>0.38043749999999998</v>
      </c>
    </row>
    <row r="46" spans="1:20" x14ac:dyDescent="0.35">
      <c r="A46" s="4"/>
      <c r="B46" s="21"/>
      <c r="C46" s="21"/>
      <c r="D46" s="21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21"/>
      <c r="P46" s="21"/>
      <c r="Q46" s="21"/>
      <c r="R46" s="21"/>
      <c r="S46" s="21"/>
      <c r="T46" s="21"/>
    </row>
    <row r="47" spans="1:20" x14ac:dyDescent="0.35">
      <c r="A47" s="40" t="s">
        <v>64</v>
      </c>
      <c r="B47" s="41">
        <f>(B11*Prices!$D$21)+SprgRations!B44</f>
        <v>1.2057500000000001</v>
      </c>
      <c r="C47" s="41">
        <f>(C11*Prices!$D$21)+SprgRations!C44</f>
        <v>1.2770000000000001</v>
      </c>
      <c r="D47" s="41">
        <f>(D11*Prices!$D$21)+SprgRations!D44</f>
        <v>1.2395</v>
      </c>
      <c r="E47" s="42">
        <f>(E11*Prices!$D$21)+SprgRations!E44</f>
        <v>1.2260000000000002</v>
      </c>
      <c r="F47" s="42">
        <f>(F11*Prices!$D$21)+SprgRations!F44</f>
        <v>1.2670000000000001</v>
      </c>
      <c r="G47" s="42">
        <f>(G12*Prices!$D$21)+SprgRations!G44</f>
        <v>1.2145000000000001</v>
      </c>
      <c r="H47" s="42">
        <f>(H12*Prices!$D$21)+SprgRations!H44</f>
        <v>1.3195000000000001</v>
      </c>
      <c r="I47" s="42">
        <f>(I12*Prices!$D$21)+SprgRations!I44</f>
        <v>1.2645000000000002</v>
      </c>
      <c r="J47" s="42">
        <f>(J12*Prices!$D$21)+SprgRations!J44</f>
        <v>1.2670000000000001</v>
      </c>
      <c r="K47" s="42">
        <f>(K12*Prices!$D$21)+SprgRations!K44</f>
        <v>1.245125</v>
      </c>
      <c r="L47" s="42">
        <f>(L12*Prices!$D$21)+SprgRations!L44</f>
        <v>1.2651250000000003</v>
      </c>
      <c r="M47" s="42">
        <f>(M12*Prices!$D$21)+SprgRations!M44</f>
        <v>1.3195000000000001</v>
      </c>
      <c r="N47" s="42">
        <f>(N12*Prices!$D$21)+SprgRations!N44</f>
        <v>1.2701250000000002</v>
      </c>
      <c r="O47" s="41">
        <f>(O13*Prices!$D$21)+SprgRations!O44</f>
        <v>1.2995000000000001</v>
      </c>
      <c r="P47" s="41">
        <f>(P13*Prices!$D$21)+SprgRations!P44</f>
        <v>1.2557500000000001</v>
      </c>
      <c r="Q47" s="41">
        <f>(Q13*Prices!$D$21)+SprgRations!Q44</f>
        <v>1.3550000000000002</v>
      </c>
      <c r="R47" s="41">
        <f>(R13*Prices!$D$21)+SprgRations!R44</f>
        <v>1.2857500000000002</v>
      </c>
      <c r="S47" s="41">
        <f>(S13*Prices!$D$21)+SprgRations!S44</f>
        <v>1.3720000000000001</v>
      </c>
      <c r="T47" s="41">
        <f>(T13*Prices!$D$21)+SprgRations!T44</f>
        <v>1.3338749999999999</v>
      </c>
    </row>
    <row r="48" spans="1:20" x14ac:dyDescent="0.35">
      <c r="A48" s="4" t="s">
        <v>65</v>
      </c>
      <c r="B48" s="21"/>
      <c r="C48" s="21"/>
      <c r="D48" s="21"/>
      <c r="E48" s="30"/>
      <c r="F48" s="30">
        <f>MEDIAN(B47:F47)</f>
        <v>1.2395</v>
      </c>
      <c r="G48" s="30"/>
      <c r="H48" s="30"/>
      <c r="I48" s="30"/>
      <c r="J48" s="30"/>
      <c r="K48" s="30"/>
      <c r="L48" s="30"/>
      <c r="M48" s="30"/>
      <c r="N48" s="30">
        <f>MEDIAN(G47:N47)</f>
        <v>1.2660625000000003</v>
      </c>
      <c r="O48" s="21"/>
      <c r="P48" s="21"/>
      <c r="Q48" s="21"/>
      <c r="R48" s="21"/>
      <c r="S48" s="21" t="s">
        <v>76</v>
      </c>
      <c r="T48" s="21">
        <f>MEDIAN(O47:T47)</f>
        <v>1.3166875</v>
      </c>
    </row>
    <row r="49" spans="1:21" x14ac:dyDescent="0.35">
      <c r="A49" s="4"/>
      <c r="B49" s="21"/>
      <c r="C49" s="21"/>
      <c r="D49" s="2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1"/>
      <c r="P49" s="21"/>
      <c r="Q49" s="21"/>
      <c r="R49" s="21"/>
      <c r="S49" s="21"/>
      <c r="T49" s="21"/>
    </row>
    <row r="50" spans="1:21" x14ac:dyDescent="0.35">
      <c r="A50" s="19" t="s">
        <v>54</v>
      </c>
      <c r="B50" s="9"/>
      <c r="C50" s="11"/>
      <c r="D50" s="11"/>
      <c r="E50" s="20" t="str">
        <f>A50</f>
        <v>Cost per lb of feedstuff</v>
      </c>
      <c r="F50" s="20"/>
      <c r="G50" s="20"/>
      <c r="H50" s="20"/>
      <c r="I50" s="20"/>
      <c r="J50" s="20"/>
      <c r="K50" s="20" t="str">
        <f>A50</f>
        <v>Cost per lb of feedstuff</v>
      </c>
      <c r="L50" s="20"/>
      <c r="M50" s="20"/>
      <c r="N50" s="20"/>
      <c r="O50" s="20"/>
      <c r="P50" s="20"/>
      <c r="Q50" s="20"/>
      <c r="R50" s="20" t="str">
        <f>A50</f>
        <v>Cost per lb of feedstuff</v>
      </c>
      <c r="S50" s="20"/>
      <c r="T50" s="20"/>
    </row>
    <row r="51" spans="1:21" x14ac:dyDescent="0.35">
      <c r="A51" s="4" t="s">
        <v>53</v>
      </c>
      <c r="B51" s="21">
        <f>Prices!$D$22</f>
        <v>0.05</v>
      </c>
      <c r="C51" s="21">
        <f>Prices!$D$22</f>
        <v>0.05</v>
      </c>
      <c r="D51" s="21">
        <f>Prices!$D$22</f>
        <v>0.05</v>
      </c>
      <c r="E51" s="21">
        <f>Prices!$D$22</f>
        <v>0.05</v>
      </c>
      <c r="F51" s="21">
        <f>Prices!$D$22</f>
        <v>0.05</v>
      </c>
      <c r="G51" s="30">
        <f>Prices!$D$23</f>
        <v>3.5000000000000003E-2</v>
      </c>
      <c r="H51" s="30">
        <f>Prices!$D$23</f>
        <v>3.5000000000000003E-2</v>
      </c>
      <c r="I51" s="30">
        <f>Prices!$D$23</f>
        <v>3.5000000000000003E-2</v>
      </c>
      <c r="J51" s="30">
        <f>Prices!$D$23</f>
        <v>3.5000000000000003E-2</v>
      </c>
      <c r="K51" s="30">
        <f>Prices!$D$23</f>
        <v>3.5000000000000003E-2</v>
      </c>
      <c r="L51" s="30">
        <f>Prices!$D$23</f>
        <v>3.5000000000000003E-2</v>
      </c>
      <c r="M51" s="30">
        <f>Prices!$D$23</f>
        <v>3.5000000000000003E-2</v>
      </c>
      <c r="N51" s="30">
        <f>Prices!$D$23</f>
        <v>3.5000000000000003E-2</v>
      </c>
      <c r="O51" s="21">
        <f>Prices!$D$24</f>
        <v>2.5000000000000001E-2</v>
      </c>
      <c r="P51" s="21">
        <f>Prices!$D$24</f>
        <v>2.5000000000000001E-2</v>
      </c>
      <c r="Q51" s="21">
        <f>Prices!$D$24</f>
        <v>2.5000000000000001E-2</v>
      </c>
      <c r="R51" s="21">
        <f>Prices!$D$24</f>
        <v>2.5000000000000001E-2</v>
      </c>
      <c r="S51" s="21">
        <f>Prices!$D$24</f>
        <v>2.5000000000000001E-2</v>
      </c>
      <c r="T51" s="21">
        <f>Prices!$D$24</f>
        <v>2.5000000000000001E-2</v>
      </c>
    </row>
    <row r="52" spans="1:21" x14ac:dyDescent="0.35">
      <c r="A52" s="4" t="s">
        <v>50</v>
      </c>
      <c r="B52" s="21">
        <f t="shared" ref="B52:L52" si="11">B44/B24</f>
        <v>6.3552631578947374E-2</v>
      </c>
      <c r="C52" s="21">
        <f t="shared" si="11"/>
        <v>8.930232558139535E-2</v>
      </c>
      <c r="D52" s="21">
        <f t="shared" si="11"/>
        <v>0.10391304347826087</v>
      </c>
      <c r="E52" s="30">
        <f t="shared" si="11"/>
        <v>7.2307692307692309E-2</v>
      </c>
      <c r="F52" s="30">
        <f t="shared" si="11"/>
        <v>8.465116279069769E-2</v>
      </c>
      <c r="G52" s="30">
        <f t="shared" si="11"/>
        <v>5.4657534246575344E-2</v>
      </c>
      <c r="H52" s="30">
        <f t="shared" si="11"/>
        <v>8.3424657534246577E-2</v>
      </c>
      <c r="I52" s="30">
        <f t="shared" si="11"/>
        <v>9.1627906976744194E-2</v>
      </c>
      <c r="J52" s="30">
        <f t="shared" si="11"/>
        <v>6.9041095890410964E-2</v>
      </c>
      <c r="K52" s="30">
        <f t="shared" si="11"/>
        <v>7.363207547169813E-2</v>
      </c>
      <c r="L52" s="30">
        <f t="shared" si="11"/>
        <v>8.7783018867924528E-2</v>
      </c>
      <c r="M52" s="30">
        <f>M44/M24</f>
        <v>7.7590361445783143E-2</v>
      </c>
      <c r="N52" s="30">
        <f>N44/N24</f>
        <v>8.3066037735849071E-2</v>
      </c>
      <c r="O52" s="21">
        <f t="shared" ref="O52:T52" si="12">O44/O24</f>
        <v>6.5840707964601772E-2</v>
      </c>
      <c r="P52" s="21">
        <f t="shared" si="12"/>
        <v>6.3064516129032258E-2</v>
      </c>
      <c r="Q52" s="21">
        <f t="shared" si="12"/>
        <v>7.6213592233009719E-2</v>
      </c>
      <c r="R52" s="21">
        <f t="shared" si="12"/>
        <v>6.9516129032258067E-2</v>
      </c>
      <c r="S52" s="21">
        <f t="shared" si="12"/>
        <v>7.5121951219512192E-2</v>
      </c>
      <c r="T52" s="21">
        <f t="shared" si="12"/>
        <v>7.5509708737864084E-2</v>
      </c>
      <c r="U52" s="32">
        <f>AVERAGE(B52:T52)</f>
        <v>7.6832428906447536E-2</v>
      </c>
    </row>
    <row r="53" spans="1:21" x14ac:dyDescent="0.35">
      <c r="A53" s="4" t="s">
        <v>52</v>
      </c>
      <c r="B53" s="21"/>
      <c r="C53" s="21"/>
      <c r="D53" s="21"/>
      <c r="E53" s="30"/>
      <c r="F53" s="30">
        <f>MEDIAN(B52:F52)</f>
        <v>8.465116279069769E-2</v>
      </c>
      <c r="G53" s="30"/>
      <c r="H53" s="30"/>
      <c r="I53" s="30"/>
      <c r="J53" s="30"/>
      <c r="K53" s="30"/>
      <c r="L53" s="30"/>
      <c r="M53" s="30"/>
      <c r="N53" s="30">
        <f>MEDIAN(G52:N52)</f>
        <v>8.0328199590816107E-2</v>
      </c>
      <c r="O53" s="21"/>
      <c r="P53" s="21"/>
      <c r="Q53" s="21"/>
      <c r="R53" s="21"/>
      <c r="S53" s="21" t="s">
        <v>76</v>
      </c>
      <c r="T53" s="21">
        <f>MEDIAN(O52:T52)</f>
        <v>7.2319040125885137E-2</v>
      </c>
    </row>
    <row r="55" spans="1:21" x14ac:dyDescent="0.35">
      <c r="B55" s="45" t="s">
        <v>16</v>
      </c>
      <c r="C55" s="46" t="s">
        <v>11</v>
      </c>
    </row>
    <row r="56" spans="1:21" x14ac:dyDescent="0.35">
      <c r="A56" s="2" t="s">
        <v>82</v>
      </c>
      <c r="B56" s="21">
        <f>MIN(B52:T52)</f>
        <v>5.4657534246575344E-2</v>
      </c>
      <c r="C56" s="49">
        <f>B56*2000</f>
        <v>109.31506849315069</v>
      </c>
    </row>
    <row r="57" spans="1:21" x14ac:dyDescent="0.35">
      <c r="A57" s="2" t="s">
        <v>83</v>
      </c>
      <c r="B57" s="21">
        <f>MAX(B52:T52)</f>
        <v>0.10391304347826087</v>
      </c>
      <c r="C57" s="49">
        <f>B57*2000</f>
        <v>207.82608695652175</v>
      </c>
    </row>
    <row r="58" spans="1:21" x14ac:dyDescent="0.35">
      <c r="A58" s="2" t="s">
        <v>84</v>
      </c>
      <c r="B58" s="21">
        <f>AVERAGE(B52:T52)</f>
        <v>7.6832428906447536E-2</v>
      </c>
      <c r="C58" s="49">
        <f>B58*2000</f>
        <v>153.66485781289506</v>
      </c>
    </row>
    <row r="59" spans="1:21" x14ac:dyDescent="0.35">
      <c r="A59" s="2" t="s">
        <v>115</v>
      </c>
      <c r="B59" s="21">
        <f>MEDIAN(B52:T52)</f>
        <v>7.5509708737864084E-2</v>
      </c>
      <c r="C59" s="49">
        <f>B59*2000</f>
        <v>151.01941747572818</v>
      </c>
    </row>
    <row r="60" spans="1:21" x14ac:dyDescent="0.35">
      <c r="A60" s="47" t="s">
        <v>133</v>
      </c>
      <c r="B60" s="50">
        <v>0.08</v>
      </c>
      <c r="C60" s="48">
        <f>B60*2000</f>
        <v>160</v>
      </c>
    </row>
  </sheetData>
  <sheetProtection algorithmName="SHA-512" hashValue="btarVFDnOxhLyNpFtzqAyDJbWhJ1WlhfWqOfH2ipCXUR2rqfra0TU5EorrO4NKsDP75wU0vdczlWtPECgZr/aA==" saltValue="QsuMzbtzl+Fz+p7eqqEaEg==" spinCount="100000" sheet="1" selectLockedCells="1"/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0"/>
  <sheetViews>
    <sheetView workbookViewId="0"/>
  </sheetViews>
  <sheetFormatPr defaultRowHeight="14.5" x14ac:dyDescent="0.35"/>
  <cols>
    <col min="1" max="1" width="28.81640625" customWidth="1"/>
    <col min="2" max="2" width="9.1796875" style="1"/>
    <col min="3" max="3" width="9.36328125" customWidth="1"/>
    <col min="4" max="4" width="10.54296875" customWidth="1"/>
    <col min="11" max="11" width="10.54296875" customWidth="1"/>
    <col min="18" max="23" width="9.1796875" customWidth="1"/>
    <col min="24" max="24" width="11.54296875" customWidth="1"/>
    <col min="25" max="25" width="13" customWidth="1"/>
  </cols>
  <sheetData>
    <row r="1" spans="1:26" x14ac:dyDescent="0.35">
      <c r="A1" t="s">
        <v>0</v>
      </c>
      <c r="L1" s="1"/>
      <c r="Y1" s="2"/>
      <c r="Z1" s="1"/>
    </row>
    <row r="2" spans="1:26" x14ac:dyDescent="0.35">
      <c r="A2" t="s">
        <v>1</v>
      </c>
      <c r="L2" s="1"/>
      <c r="Y2" s="2"/>
      <c r="Z2" s="1"/>
    </row>
    <row r="3" spans="1:26" x14ac:dyDescent="0.35">
      <c r="A3" t="s">
        <v>2</v>
      </c>
      <c r="L3" s="1"/>
      <c r="Y3" s="2"/>
      <c r="Z3" s="1"/>
    </row>
    <row r="4" spans="1:26" x14ac:dyDescent="0.35">
      <c r="A4" t="s">
        <v>3</v>
      </c>
      <c r="B4" s="1" t="s">
        <v>81</v>
      </c>
      <c r="L4" s="1"/>
      <c r="Y4" s="2"/>
      <c r="Z4" s="1"/>
    </row>
    <row r="5" spans="1:26" x14ac:dyDescent="0.35">
      <c r="A5" t="s">
        <v>67</v>
      </c>
      <c r="L5" s="1"/>
      <c r="Y5" s="2"/>
      <c r="Z5" s="1"/>
    </row>
    <row r="6" spans="1:26" x14ac:dyDescent="0.35">
      <c r="A6" t="s">
        <v>77</v>
      </c>
      <c r="L6" s="1"/>
      <c r="Y6" s="2"/>
      <c r="Z6" s="1"/>
    </row>
    <row r="7" spans="1:26" x14ac:dyDescent="0.35">
      <c r="A7" s="35">
        <v>43011</v>
      </c>
      <c r="B7" t="s">
        <v>68</v>
      </c>
      <c r="G7" s="1"/>
      <c r="K7" t="s">
        <v>69</v>
      </c>
      <c r="L7" s="1"/>
      <c r="R7" t="s">
        <v>70</v>
      </c>
      <c r="Y7" s="2"/>
      <c r="Z7" s="1"/>
    </row>
    <row r="8" spans="1:26" x14ac:dyDescent="0.35">
      <c r="Z8" s="1"/>
    </row>
    <row r="9" spans="1:26" x14ac:dyDescent="0.35">
      <c r="A9" s="3" t="s">
        <v>34</v>
      </c>
      <c r="B9" s="14" t="s">
        <v>23</v>
      </c>
      <c r="C9" s="14" t="s">
        <v>24</v>
      </c>
      <c r="D9" s="14" t="s">
        <v>25</v>
      </c>
      <c r="E9" s="14" t="s">
        <v>26</v>
      </c>
      <c r="F9" s="14" t="s">
        <v>44</v>
      </c>
      <c r="G9" s="14" t="s">
        <v>45</v>
      </c>
      <c r="H9" s="14" t="s">
        <v>46</v>
      </c>
      <c r="I9" s="14" t="s">
        <v>78</v>
      </c>
      <c r="J9" s="14" t="s">
        <v>79</v>
      </c>
      <c r="K9" s="27" t="s">
        <v>27</v>
      </c>
      <c r="L9" s="27" t="s">
        <v>28</v>
      </c>
      <c r="M9" s="27" t="s">
        <v>29</v>
      </c>
      <c r="N9" s="27" t="s">
        <v>30</v>
      </c>
      <c r="O9" s="27" t="s">
        <v>31</v>
      </c>
      <c r="P9" s="27" t="s">
        <v>32</v>
      </c>
      <c r="Q9" s="27" t="s">
        <v>73</v>
      </c>
      <c r="R9" s="28" t="s">
        <v>37</v>
      </c>
      <c r="S9" s="28" t="s">
        <v>38</v>
      </c>
      <c r="T9" s="28" t="s">
        <v>39</v>
      </c>
      <c r="U9" s="28" t="s">
        <v>40</v>
      </c>
      <c r="V9" s="28" t="s">
        <v>41</v>
      </c>
      <c r="W9" s="28" t="s">
        <v>75</v>
      </c>
      <c r="Z9" s="1"/>
    </row>
    <row r="10" spans="1:26" x14ac:dyDescent="0.35">
      <c r="A10" s="8" t="s">
        <v>36</v>
      </c>
      <c r="B10" s="9"/>
      <c r="C10" s="10"/>
      <c r="D10" s="11"/>
      <c r="E10" s="8" t="str">
        <f>A10</f>
        <v>As-fed, lbs per day</v>
      </c>
      <c r="F10" s="11"/>
      <c r="G10" s="11"/>
      <c r="H10" s="11"/>
      <c r="I10" s="11"/>
      <c r="J10" s="11"/>
      <c r="K10" s="11"/>
      <c r="L10" s="9" t="str">
        <f>A10</f>
        <v>As-fed, lbs per day</v>
      </c>
      <c r="M10" s="11"/>
      <c r="N10" s="11"/>
      <c r="O10" s="11"/>
      <c r="P10" s="11"/>
      <c r="Q10" s="11"/>
      <c r="R10" s="11"/>
      <c r="S10" s="11"/>
      <c r="T10" s="9" t="str">
        <f>A10</f>
        <v>As-fed, lbs per day</v>
      </c>
      <c r="U10" s="11"/>
      <c r="V10" s="11"/>
      <c r="W10" s="11"/>
      <c r="Z10" s="1"/>
    </row>
    <row r="11" spans="1:26" x14ac:dyDescent="0.35">
      <c r="A11" t="s">
        <v>7</v>
      </c>
      <c r="B11" s="15">
        <v>32</v>
      </c>
      <c r="C11" s="15">
        <v>32</v>
      </c>
      <c r="D11" s="15">
        <v>33</v>
      </c>
      <c r="E11" s="15">
        <v>31</v>
      </c>
      <c r="F11" s="15">
        <v>32</v>
      </c>
      <c r="G11" s="15">
        <v>33</v>
      </c>
      <c r="H11" s="15">
        <v>31.5</v>
      </c>
      <c r="I11" s="15">
        <v>32</v>
      </c>
      <c r="J11" s="15">
        <v>31</v>
      </c>
      <c r="Z11" s="1"/>
    </row>
    <row r="12" spans="1:26" x14ac:dyDescent="0.35">
      <c r="A12" t="s">
        <v>12</v>
      </c>
      <c r="C12" s="1"/>
      <c r="D12" s="1"/>
      <c r="E12" s="1"/>
      <c r="F12" s="1"/>
      <c r="G12" s="1"/>
      <c r="H12" s="1"/>
      <c r="I12" s="1"/>
      <c r="J12" s="1"/>
      <c r="K12" s="1">
        <v>30</v>
      </c>
      <c r="L12" s="1">
        <v>29.5</v>
      </c>
      <c r="M12" s="1">
        <v>31</v>
      </c>
      <c r="N12" s="1">
        <v>29.5</v>
      </c>
      <c r="O12" s="1">
        <v>30.5</v>
      </c>
      <c r="P12" s="1">
        <v>29</v>
      </c>
      <c r="Q12" s="1">
        <v>29</v>
      </c>
      <c r="R12" s="1"/>
      <c r="S12" s="1"/>
      <c r="T12" s="1"/>
      <c r="U12" s="1"/>
      <c r="V12" s="1"/>
      <c r="W12" s="1"/>
      <c r="Z12" s="1"/>
    </row>
    <row r="13" spans="1:26" x14ac:dyDescent="0.35">
      <c r="A13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v>27</v>
      </c>
      <c r="S13" s="1">
        <v>27</v>
      </c>
      <c r="T13" s="1">
        <v>28</v>
      </c>
      <c r="U13" s="1">
        <v>27.5</v>
      </c>
      <c r="V13" s="1">
        <v>27.5</v>
      </c>
      <c r="W13" s="1">
        <v>27.5</v>
      </c>
      <c r="Z13" s="1"/>
    </row>
    <row r="14" spans="1:26" x14ac:dyDescent="0.35">
      <c r="A14" t="s">
        <v>5</v>
      </c>
      <c r="B14" s="1">
        <v>2.5</v>
      </c>
      <c r="C14" s="1"/>
      <c r="D14" s="1"/>
      <c r="E14" s="1"/>
      <c r="F14" s="1">
        <v>1.25</v>
      </c>
      <c r="G14" s="1">
        <v>0.5</v>
      </c>
      <c r="H14" s="1">
        <v>1.5</v>
      </c>
      <c r="I14" s="1"/>
      <c r="J14" s="1"/>
      <c r="K14" s="1">
        <v>4.5</v>
      </c>
      <c r="L14" s="1"/>
      <c r="M14" s="1"/>
      <c r="N14" s="1">
        <v>2.25</v>
      </c>
      <c r="O14" s="1">
        <v>1.75</v>
      </c>
      <c r="P14" s="1">
        <v>2.5</v>
      </c>
      <c r="Q14" s="1">
        <v>1.67</v>
      </c>
      <c r="R14" s="1">
        <v>5.5</v>
      </c>
      <c r="S14" s="1">
        <v>3.25</v>
      </c>
      <c r="T14" s="1">
        <v>4.5</v>
      </c>
      <c r="U14" s="1">
        <v>2</v>
      </c>
      <c r="V14" s="1">
        <v>3</v>
      </c>
      <c r="W14" s="1">
        <v>1</v>
      </c>
      <c r="Z14" s="1"/>
    </row>
    <row r="15" spans="1:26" x14ac:dyDescent="0.35">
      <c r="A15" t="s">
        <v>14</v>
      </c>
      <c r="C15" s="1">
        <v>2.5</v>
      </c>
      <c r="D15" s="1"/>
      <c r="E15" s="1"/>
      <c r="F15" s="1">
        <v>1.25</v>
      </c>
      <c r="G15" s="1"/>
      <c r="H15" s="1"/>
      <c r="I15" s="1">
        <v>1</v>
      </c>
      <c r="J15" s="1">
        <v>1.5</v>
      </c>
      <c r="K15" s="1"/>
      <c r="L15" s="1">
        <v>4.5</v>
      </c>
      <c r="M15" s="1"/>
      <c r="N15" s="1">
        <v>2.25</v>
      </c>
      <c r="O15" s="1"/>
      <c r="P15" s="1"/>
      <c r="Q15" s="1">
        <v>1.67</v>
      </c>
      <c r="R15" s="1"/>
      <c r="S15" s="1">
        <v>3.25</v>
      </c>
      <c r="T15" s="1"/>
      <c r="U15" s="1"/>
      <c r="V15" s="1"/>
      <c r="W15" s="1"/>
      <c r="Z15" s="1"/>
    </row>
    <row r="16" spans="1:26" x14ac:dyDescent="0.35">
      <c r="A16" t="s">
        <v>15</v>
      </c>
      <c r="C16" s="1"/>
      <c r="D16" s="1">
        <v>1.5</v>
      </c>
      <c r="E16" s="1"/>
      <c r="F16" s="1"/>
      <c r="G16" s="1">
        <v>1</v>
      </c>
      <c r="H16" s="1"/>
      <c r="I16" s="1">
        <v>1</v>
      </c>
      <c r="J16" s="1"/>
      <c r="K16" s="1"/>
      <c r="L16" s="1"/>
      <c r="M16" s="1">
        <v>3</v>
      </c>
      <c r="N16" s="1"/>
      <c r="O16" s="1">
        <v>1.75</v>
      </c>
      <c r="P16" s="1"/>
      <c r="Q16" s="1"/>
      <c r="R16" s="1"/>
      <c r="S16" s="1"/>
      <c r="T16" s="1">
        <v>1.5</v>
      </c>
      <c r="U16" s="1">
        <v>2</v>
      </c>
      <c r="V16" s="1">
        <v>2</v>
      </c>
      <c r="W16" s="1">
        <v>2</v>
      </c>
      <c r="Z16" s="1"/>
    </row>
    <row r="17" spans="1:26" x14ac:dyDescent="0.35">
      <c r="A17" t="s">
        <v>6</v>
      </c>
      <c r="C17" s="1"/>
      <c r="D17" s="1"/>
      <c r="E17" s="1">
        <v>3</v>
      </c>
      <c r="F17" s="1"/>
      <c r="G17" s="1"/>
      <c r="H17" s="1">
        <v>1.5</v>
      </c>
      <c r="I17" s="1"/>
      <c r="J17" s="1">
        <v>1.5</v>
      </c>
      <c r="K17" s="1"/>
      <c r="L17" s="1"/>
      <c r="M17" s="1"/>
      <c r="N17" s="1"/>
      <c r="O17" s="1"/>
      <c r="P17" s="1">
        <v>2.5</v>
      </c>
      <c r="Q17" s="1">
        <v>1.67</v>
      </c>
      <c r="R17" s="1"/>
      <c r="S17" s="1"/>
      <c r="T17" s="1"/>
      <c r="U17" s="1">
        <v>2</v>
      </c>
      <c r="V17" s="1">
        <v>1</v>
      </c>
      <c r="W17" s="1">
        <v>3</v>
      </c>
      <c r="Z17" s="1"/>
    </row>
    <row r="18" spans="1:26" x14ac:dyDescent="0.35">
      <c r="A18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v>1</v>
      </c>
      <c r="S18" s="1"/>
      <c r="T18" s="1"/>
      <c r="U18" s="1"/>
      <c r="V18" s="1"/>
      <c r="W18" s="1"/>
      <c r="Z18" s="1"/>
    </row>
    <row r="19" spans="1:26" x14ac:dyDescent="0.35">
      <c r="A19" t="s">
        <v>71</v>
      </c>
      <c r="B19" s="1">
        <v>0.1</v>
      </c>
      <c r="C19" s="1">
        <v>0.1</v>
      </c>
      <c r="D19" s="1">
        <v>0.1</v>
      </c>
      <c r="E19" s="1">
        <v>0.1</v>
      </c>
      <c r="F19" s="1">
        <v>0.1</v>
      </c>
      <c r="G19" s="1">
        <v>0.1</v>
      </c>
      <c r="H19" s="1">
        <v>0.1</v>
      </c>
      <c r="I19" s="1">
        <v>0.1</v>
      </c>
      <c r="J19" s="1">
        <v>0.1</v>
      </c>
      <c r="K19" s="1">
        <v>0.1</v>
      </c>
      <c r="L19" s="1">
        <v>0.1</v>
      </c>
      <c r="M19" s="1">
        <v>0.1</v>
      </c>
      <c r="N19" s="1">
        <v>0.1</v>
      </c>
      <c r="O19" s="1">
        <v>0.1</v>
      </c>
      <c r="P19" s="1">
        <v>0.1</v>
      </c>
      <c r="Q19" s="1">
        <v>0.1</v>
      </c>
      <c r="R19" s="1">
        <v>0.1</v>
      </c>
      <c r="S19" s="1">
        <v>0.1</v>
      </c>
      <c r="T19" s="1">
        <v>0.1</v>
      </c>
      <c r="U19" s="1">
        <v>0.1</v>
      </c>
      <c r="V19" s="1">
        <v>0.1</v>
      </c>
      <c r="W19" s="1">
        <v>0.1</v>
      </c>
      <c r="Z19" s="1"/>
    </row>
    <row r="20" spans="1:26" x14ac:dyDescent="0.35">
      <c r="A20" t="s">
        <v>8</v>
      </c>
      <c r="B20" s="1">
        <v>0.05</v>
      </c>
      <c r="C20" s="1">
        <v>0.05</v>
      </c>
      <c r="D20" s="1">
        <v>0.05</v>
      </c>
      <c r="E20" s="1">
        <v>0.05</v>
      </c>
      <c r="F20" s="1">
        <v>0.05</v>
      </c>
      <c r="G20" s="1">
        <v>0.05</v>
      </c>
      <c r="H20" s="1">
        <v>0.05</v>
      </c>
      <c r="I20" s="1">
        <v>0.05</v>
      </c>
      <c r="J20" s="1">
        <v>0.05</v>
      </c>
      <c r="K20" s="1">
        <v>0.05</v>
      </c>
      <c r="L20" s="1">
        <v>0.05</v>
      </c>
      <c r="M20" s="1">
        <v>0.05</v>
      </c>
      <c r="N20" s="1">
        <v>0.05</v>
      </c>
      <c r="O20" s="1">
        <v>0.05</v>
      </c>
      <c r="P20" s="1">
        <v>0.05</v>
      </c>
      <c r="Q20" s="1">
        <v>0.05</v>
      </c>
      <c r="R20" s="1">
        <v>0.05</v>
      </c>
      <c r="S20" s="1">
        <v>0.05</v>
      </c>
      <c r="T20" s="1">
        <v>0.05</v>
      </c>
      <c r="U20" s="1">
        <v>0.05</v>
      </c>
      <c r="V20" s="1">
        <v>0.05</v>
      </c>
      <c r="W20" s="1">
        <v>0.05</v>
      </c>
      <c r="Z20" s="1"/>
    </row>
    <row r="21" spans="1:26" x14ac:dyDescent="0.35">
      <c r="A21" s="5" t="s">
        <v>72</v>
      </c>
      <c r="B21" s="25">
        <v>0.1</v>
      </c>
      <c r="C21" s="25">
        <v>0.1</v>
      </c>
      <c r="D21" s="25">
        <v>0.1</v>
      </c>
      <c r="E21" s="25">
        <v>0.1</v>
      </c>
      <c r="F21" s="25">
        <v>0.1</v>
      </c>
      <c r="G21" s="25">
        <v>0.1</v>
      </c>
      <c r="H21" s="25">
        <v>0.1</v>
      </c>
      <c r="I21" s="25">
        <v>0.1</v>
      </c>
      <c r="J21" s="25">
        <v>0.1</v>
      </c>
      <c r="K21" s="25">
        <v>0.1</v>
      </c>
      <c r="L21" s="25">
        <v>0.1</v>
      </c>
      <c r="M21" s="25">
        <v>0.1</v>
      </c>
      <c r="N21" s="25">
        <v>0.1</v>
      </c>
      <c r="O21" s="25">
        <v>0.1</v>
      </c>
      <c r="P21" s="25">
        <v>0.1</v>
      </c>
      <c r="Q21" s="25">
        <v>0.1</v>
      </c>
      <c r="R21" s="25">
        <v>0.1</v>
      </c>
      <c r="S21" s="25">
        <v>0.1</v>
      </c>
      <c r="T21" s="25">
        <v>0.1</v>
      </c>
      <c r="U21" s="25">
        <v>0.1</v>
      </c>
      <c r="V21" s="25">
        <v>0.1</v>
      </c>
      <c r="W21" s="25">
        <v>0.1</v>
      </c>
    </row>
    <row r="22" spans="1:26" x14ac:dyDescent="0.35">
      <c r="A22" s="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6" x14ac:dyDescent="0.35">
      <c r="A23" s="36" t="s">
        <v>17</v>
      </c>
      <c r="B23" s="37">
        <f t="shared" ref="B23:H23" si="0">SUM(B11:B21)</f>
        <v>34.75</v>
      </c>
      <c r="C23" s="37">
        <f t="shared" si="0"/>
        <v>34.75</v>
      </c>
      <c r="D23" s="37">
        <f t="shared" si="0"/>
        <v>34.75</v>
      </c>
      <c r="E23" s="37">
        <f t="shared" si="0"/>
        <v>34.25</v>
      </c>
      <c r="F23" s="37">
        <f t="shared" si="0"/>
        <v>34.75</v>
      </c>
      <c r="G23" s="37">
        <f t="shared" si="0"/>
        <v>34.75</v>
      </c>
      <c r="H23" s="37">
        <f t="shared" si="0"/>
        <v>34.75</v>
      </c>
      <c r="I23" s="37">
        <f t="shared" ref="I23:W23" si="1">SUM(I11:I21)</f>
        <v>34.25</v>
      </c>
      <c r="J23" s="37">
        <f t="shared" si="1"/>
        <v>34.25</v>
      </c>
      <c r="K23" s="37">
        <f t="shared" si="1"/>
        <v>34.75</v>
      </c>
      <c r="L23" s="37">
        <f t="shared" si="1"/>
        <v>34.25</v>
      </c>
      <c r="M23" s="37">
        <f t="shared" si="1"/>
        <v>34.25</v>
      </c>
      <c r="N23" s="37">
        <f t="shared" si="1"/>
        <v>34.25</v>
      </c>
      <c r="O23" s="37">
        <f t="shared" si="1"/>
        <v>34.25</v>
      </c>
      <c r="P23" s="37">
        <f t="shared" si="1"/>
        <v>34.25</v>
      </c>
      <c r="Q23" s="37">
        <f t="shared" si="1"/>
        <v>34.260000000000005</v>
      </c>
      <c r="R23" s="37">
        <f t="shared" si="1"/>
        <v>33.75</v>
      </c>
      <c r="S23" s="37">
        <f t="shared" si="1"/>
        <v>33.75</v>
      </c>
      <c r="T23" s="37">
        <f t="shared" si="1"/>
        <v>34.25</v>
      </c>
      <c r="U23" s="37">
        <f t="shared" si="1"/>
        <v>33.75</v>
      </c>
      <c r="V23" s="37">
        <f t="shared" si="1"/>
        <v>33.75</v>
      </c>
      <c r="W23" s="37">
        <f t="shared" si="1"/>
        <v>33.75</v>
      </c>
    </row>
    <row r="24" spans="1:26" x14ac:dyDescent="0.35">
      <c r="A24" s="36" t="s">
        <v>48</v>
      </c>
      <c r="B24" s="37">
        <f>SUM(B14:B21)</f>
        <v>2.75</v>
      </c>
      <c r="C24" s="37">
        <f t="shared" ref="C24:H24" si="2">SUM(C14:C21)</f>
        <v>2.75</v>
      </c>
      <c r="D24" s="37">
        <f t="shared" si="2"/>
        <v>1.7500000000000002</v>
      </c>
      <c r="E24" s="37">
        <f t="shared" si="2"/>
        <v>3.25</v>
      </c>
      <c r="F24" s="37">
        <f t="shared" si="2"/>
        <v>2.75</v>
      </c>
      <c r="G24" s="37">
        <f t="shared" si="2"/>
        <v>1.7500000000000002</v>
      </c>
      <c r="H24" s="37">
        <f t="shared" si="2"/>
        <v>3.25</v>
      </c>
      <c r="I24" s="37">
        <f t="shared" ref="I24:W24" si="3">SUM(I14:I21)</f>
        <v>2.25</v>
      </c>
      <c r="J24" s="37">
        <f t="shared" si="3"/>
        <v>3.25</v>
      </c>
      <c r="K24" s="37">
        <f t="shared" si="3"/>
        <v>4.7499999999999991</v>
      </c>
      <c r="L24" s="37">
        <f t="shared" si="3"/>
        <v>4.7499999999999991</v>
      </c>
      <c r="M24" s="37">
        <f t="shared" si="3"/>
        <v>3.25</v>
      </c>
      <c r="N24" s="37">
        <f t="shared" si="3"/>
        <v>4.7499999999999991</v>
      </c>
      <c r="O24" s="37">
        <f t="shared" si="3"/>
        <v>3.75</v>
      </c>
      <c r="P24" s="37">
        <f t="shared" si="3"/>
        <v>5.2499999999999991</v>
      </c>
      <c r="Q24" s="37">
        <f t="shared" si="3"/>
        <v>5.2599999999999989</v>
      </c>
      <c r="R24" s="37">
        <f t="shared" si="3"/>
        <v>6.7499999999999991</v>
      </c>
      <c r="S24" s="37">
        <f t="shared" si="3"/>
        <v>6.7499999999999991</v>
      </c>
      <c r="T24" s="37">
        <f t="shared" si="3"/>
        <v>6.2499999999999991</v>
      </c>
      <c r="U24" s="37">
        <f t="shared" si="3"/>
        <v>6.2499999999999991</v>
      </c>
      <c r="V24" s="37">
        <f t="shared" si="3"/>
        <v>6.2499999999999991</v>
      </c>
      <c r="W24" s="37">
        <f t="shared" si="3"/>
        <v>6.2499999999999991</v>
      </c>
    </row>
    <row r="25" spans="1:26" x14ac:dyDescent="0.35">
      <c r="A25" s="36" t="s">
        <v>49</v>
      </c>
      <c r="B25" s="37"/>
      <c r="C25" s="37"/>
      <c r="D25" s="37"/>
      <c r="E25" s="37"/>
      <c r="F25" s="37"/>
      <c r="G25" s="37"/>
      <c r="H25" s="37"/>
      <c r="I25" s="37"/>
      <c r="J25" s="37">
        <f>MEDIAN(B24:J24)</f>
        <v>2.75</v>
      </c>
      <c r="K25" s="43"/>
      <c r="L25" s="43"/>
      <c r="M25" s="43"/>
      <c r="N25" s="43"/>
      <c r="O25" s="37"/>
      <c r="P25" s="37"/>
      <c r="Q25" s="37">
        <f>MEDIAN(K24:Q24)</f>
        <v>4.7499999999999991</v>
      </c>
      <c r="R25" s="43"/>
      <c r="S25" s="43"/>
      <c r="T25" s="43"/>
      <c r="U25" s="37"/>
      <c r="V25" s="37"/>
      <c r="W25" s="37">
        <f>MEDIAN(R24:W24)</f>
        <v>6.2499999999999991</v>
      </c>
    </row>
    <row r="26" spans="1:26" x14ac:dyDescent="0.35">
      <c r="A26" s="4"/>
      <c r="C26" s="1"/>
      <c r="D26" s="1"/>
      <c r="E26" s="1"/>
      <c r="F26" s="1"/>
      <c r="G26" s="1"/>
      <c r="H26" s="1"/>
      <c r="I26" s="1"/>
      <c r="J26" s="1"/>
    </row>
    <row r="28" spans="1:26" x14ac:dyDescent="0.35">
      <c r="A28" s="29" t="str">
        <f t="shared" ref="A28:H28" si="4">A9</f>
        <v>Feedstuff</v>
      </c>
      <c r="B28" s="14" t="str">
        <f t="shared" si="4"/>
        <v>GH1</v>
      </c>
      <c r="C28" s="14" t="str">
        <f t="shared" si="4"/>
        <v>GH2</v>
      </c>
      <c r="D28" s="14" t="str">
        <f t="shared" si="4"/>
        <v>GH3</v>
      </c>
      <c r="E28" s="14" t="str">
        <f t="shared" si="4"/>
        <v>GH4</v>
      </c>
      <c r="F28" s="14" t="str">
        <f t="shared" si="4"/>
        <v>GH5</v>
      </c>
      <c r="G28" s="14" t="str">
        <f t="shared" si="4"/>
        <v>GH6</v>
      </c>
      <c r="H28" s="14" t="str">
        <f t="shared" si="4"/>
        <v>GH7</v>
      </c>
      <c r="I28" s="14" t="str">
        <f t="shared" ref="I28:W28" si="5">I9</f>
        <v>GH8</v>
      </c>
      <c r="J28" s="14" t="str">
        <f t="shared" si="5"/>
        <v>GH9</v>
      </c>
      <c r="K28" s="27" t="str">
        <f t="shared" si="5"/>
        <v>FH1</v>
      </c>
      <c r="L28" s="27" t="str">
        <f t="shared" si="5"/>
        <v>FH2</v>
      </c>
      <c r="M28" s="27" t="str">
        <f t="shared" si="5"/>
        <v>FH3</v>
      </c>
      <c r="N28" s="27" t="str">
        <f t="shared" si="5"/>
        <v>FH4</v>
      </c>
      <c r="O28" s="27" t="str">
        <f t="shared" si="5"/>
        <v>FH5</v>
      </c>
      <c r="P28" s="27" t="str">
        <f t="shared" si="5"/>
        <v>FH6</v>
      </c>
      <c r="Q28" s="27" t="str">
        <f t="shared" si="5"/>
        <v>FH7</v>
      </c>
      <c r="R28" s="28" t="str">
        <f t="shared" si="5"/>
        <v>PH1</v>
      </c>
      <c r="S28" s="28" t="str">
        <f t="shared" si="5"/>
        <v>PH2</v>
      </c>
      <c r="T28" s="28" t="str">
        <f t="shared" si="5"/>
        <v>PH3</v>
      </c>
      <c r="U28" s="28" t="str">
        <f t="shared" si="5"/>
        <v>PH4</v>
      </c>
      <c r="V28" s="28" t="str">
        <f t="shared" si="5"/>
        <v>PH5</v>
      </c>
      <c r="W28" s="28" t="str">
        <f t="shared" si="5"/>
        <v>PH6</v>
      </c>
    </row>
    <row r="29" spans="1:26" x14ac:dyDescent="0.35">
      <c r="A29" s="9" t="s">
        <v>35</v>
      </c>
      <c r="B29" s="13"/>
      <c r="C29" s="12"/>
      <c r="D29" s="12"/>
      <c r="E29" s="9" t="str">
        <f>A29</f>
        <v>Costs per hd per day</v>
      </c>
      <c r="F29" s="12"/>
      <c r="G29" s="12"/>
      <c r="H29" s="12"/>
      <c r="I29" s="12"/>
      <c r="J29" s="12"/>
      <c r="K29" s="12"/>
      <c r="L29" s="9" t="str">
        <f>A29</f>
        <v>Costs per hd per day</v>
      </c>
      <c r="M29" s="12"/>
      <c r="N29" s="12"/>
      <c r="O29" s="12"/>
      <c r="P29" s="12"/>
      <c r="Q29" s="12"/>
      <c r="R29" s="12"/>
      <c r="S29" s="9" t="str">
        <f>A29</f>
        <v>Costs per hd per day</v>
      </c>
      <c r="T29" s="12"/>
      <c r="U29" s="12"/>
      <c r="V29" s="12"/>
      <c r="W29" s="12"/>
    </row>
    <row r="30" spans="1:26" x14ac:dyDescent="0.35">
      <c r="A30" t="s">
        <v>7</v>
      </c>
      <c r="B30" s="31">
        <f>B11*Prices!$D$22</f>
        <v>1.6</v>
      </c>
      <c r="C30" s="31">
        <f>C11*Prices!$D$22</f>
        <v>1.6</v>
      </c>
      <c r="D30" s="31">
        <f>D11*Prices!$D$22</f>
        <v>1.6500000000000001</v>
      </c>
      <c r="E30" s="31">
        <f>E11*Prices!$D$22</f>
        <v>1.55</v>
      </c>
      <c r="F30" s="31">
        <f>F11*Prices!$D$22</f>
        <v>1.6</v>
      </c>
      <c r="G30" s="31">
        <f>G11*Prices!$D$22</f>
        <v>1.6500000000000001</v>
      </c>
      <c r="H30" s="31">
        <f>H11*Prices!$D$22</f>
        <v>1.5750000000000002</v>
      </c>
      <c r="I30" s="31">
        <f>I11*Prices!$D$22</f>
        <v>1.6</v>
      </c>
      <c r="J30" s="31">
        <f>J11*Prices!$D$22</f>
        <v>1.55</v>
      </c>
      <c r="K30" s="31">
        <f>K11*Prices!$D$22</f>
        <v>0</v>
      </c>
      <c r="L30" s="31">
        <f>L11*Prices!$D$22</f>
        <v>0</v>
      </c>
      <c r="M30" s="31">
        <f>M11*Prices!$D$22</f>
        <v>0</v>
      </c>
      <c r="N30" s="31">
        <f>N11*Prices!$D$22</f>
        <v>0</v>
      </c>
      <c r="O30" s="31">
        <f>O11*Prices!$D$22</f>
        <v>0</v>
      </c>
      <c r="P30" s="31">
        <f>P11*Prices!$D$22</f>
        <v>0</v>
      </c>
      <c r="Q30" s="31">
        <f>Q11*Prices!$D$22</f>
        <v>0</v>
      </c>
      <c r="R30" s="31">
        <f>R11*Prices!$D$22</f>
        <v>0</v>
      </c>
      <c r="S30" s="31">
        <f>S11*Prices!$D$22</f>
        <v>0</v>
      </c>
      <c r="T30" s="31">
        <f>T11*Prices!$D$22</f>
        <v>0</v>
      </c>
      <c r="U30" s="31">
        <f>U11*Prices!$D$22</f>
        <v>0</v>
      </c>
      <c r="V30" s="31">
        <f>V11*Prices!$D$22</f>
        <v>0</v>
      </c>
      <c r="W30" s="31">
        <f>W11*Prices!$D$22</f>
        <v>0</v>
      </c>
    </row>
    <row r="31" spans="1:26" x14ac:dyDescent="0.35">
      <c r="A31" t="s">
        <v>12</v>
      </c>
      <c r="B31" s="7">
        <f>B12*Prices!$D$23</f>
        <v>0</v>
      </c>
      <c r="C31" s="7">
        <f>C12*Prices!$D$23</f>
        <v>0</v>
      </c>
      <c r="D31" s="7">
        <f>D12*Prices!$D$23</f>
        <v>0</v>
      </c>
      <c r="E31" s="7">
        <f>E12*Prices!$D$23</f>
        <v>0</v>
      </c>
      <c r="F31" s="7">
        <f>F12*Prices!$D$23</f>
        <v>0</v>
      </c>
      <c r="G31" s="7">
        <f>G12*Prices!$D$23</f>
        <v>0</v>
      </c>
      <c r="H31" s="7">
        <f>H12*Prices!$D$23</f>
        <v>0</v>
      </c>
      <c r="I31" s="7">
        <f>I12*Prices!$D$23</f>
        <v>0</v>
      </c>
      <c r="J31" s="7">
        <f>J12*Prices!$D$23</f>
        <v>0</v>
      </c>
      <c r="K31" s="7">
        <f>K12*Prices!$D$23</f>
        <v>1.05</v>
      </c>
      <c r="L31" s="7">
        <f>L12*Prices!$D$23</f>
        <v>1.0325000000000002</v>
      </c>
      <c r="M31" s="7">
        <f>M12*Prices!$D$23</f>
        <v>1.0850000000000002</v>
      </c>
      <c r="N31" s="7">
        <f>N12*Prices!$D$23</f>
        <v>1.0325000000000002</v>
      </c>
      <c r="O31" s="7">
        <f>O12*Prices!$D$23</f>
        <v>1.0675000000000001</v>
      </c>
      <c r="P31" s="7">
        <f>P12*Prices!$D$23</f>
        <v>1.0150000000000001</v>
      </c>
      <c r="Q31" s="7">
        <f>Q12*Prices!$D$23</f>
        <v>1.0150000000000001</v>
      </c>
      <c r="R31" s="7">
        <f>R12*Prices!$D$23</f>
        <v>0</v>
      </c>
      <c r="S31" s="7">
        <f>S12*Prices!$D$23</f>
        <v>0</v>
      </c>
      <c r="T31" s="7">
        <f>T12*Prices!$D$23</f>
        <v>0</v>
      </c>
      <c r="U31" s="7">
        <f>U12*Prices!$D$23</f>
        <v>0</v>
      </c>
      <c r="V31" s="7">
        <f>V12*Prices!$D$23</f>
        <v>0</v>
      </c>
      <c r="W31" s="7">
        <f>W12*Prices!$D$23</f>
        <v>0</v>
      </c>
    </row>
    <row r="32" spans="1:26" x14ac:dyDescent="0.35">
      <c r="A32" s="5" t="s">
        <v>13</v>
      </c>
      <c r="B32" s="7">
        <f>B13*Prices!$D$24</f>
        <v>0</v>
      </c>
      <c r="C32" s="7">
        <f>C13*Prices!$D$24</f>
        <v>0</v>
      </c>
      <c r="D32" s="7">
        <f>D13*Prices!$D$24</f>
        <v>0</v>
      </c>
      <c r="E32" s="7">
        <f>E13*Prices!$D$24</f>
        <v>0</v>
      </c>
      <c r="F32" s="7">
        <f>F13*Prices!$D$24</f>
        <v>0</v>
      </c>
      <c r="G32" s="7">
        <f>G13*Prices!$D$24</f>
        <v>0</v>
      </c>
      <c r="H32" s="7">
        <f>H13*Prices!$D$24</f>
        <v>0</v>
      </c>
      <c r="I32" s="7">
        <f>I13*Prices!$D$24</f>
        <v>0</v>
      </c>
      <c r="J32" s="7">
        <f>J13*Prices!$D$24</f>
        <v>0</v>
      </c>
      <c r="K32" s="7">
        <f>K13*Prices!$D$24</f>
        <v>0</v>
      </c>
      <c r="L32" s="7">
        <f>L13*Prices!$D$24</f>
        <v>0</v>
      </c>
      <c r="M32" s="7">
        <f>M13*Prices!$D$24</f>
        <v>0</v>
      </c>
      <c r="N32" s="7">
        <f>N13*Prices!$D$24</f>
        <v>0</v>
      </c>
      <c r="O32" s="7">
        <f>O13*Prices!$D$24</f>
        <v>0</v>
      </c>
      <c r="P32" s="7">
        <f>P13*Prices!$D$24</f>
        <v>0</v>
      </c>
      <c r="Q32" s="7">
        <f>Q13*Prices!$D$24</f>
        <v>0</v>
      </c>
      <c r="R32" s="7">
        <f>R13*Prices!$D$24</f>
        <v>0.67500000000000004</v>
      </c>
      <c r="S32" s="7">
        <f>S13*Prices!$D$24</f>
        <v>0.67500000000000004</v>
      </c>
      <c r="T32" s="7">
        <f>T13*Prices!$D$24</f>
        <v>0.70000000000000007</v>
      </c>
      <c r="U32" s="7">
        <f>U13*Prices!$D$24</f>
        <v>0.6875</v>
      </c>
      <c r="V32" s="7">
        <f>V13*Prices!$D$24</f>
        <v>0.6875</v>
      </c>
      <c r="W32" s="7">
        <f>W13*Prices!$D$24</f>
        <v>0.6875</v>
      </c>
    </row>
    <row r="33" spans="1:23" x14ac:dyDescent="0.35">
      <c r="A33" s="5" t="s">
        <v>5</v>
      </c>
      <c r="B33" s="7">
        <f>B14*Prices!$D$25</f>
        <v>0.11249999999999999</v>
      </c>
      <c r="C33" s="7">
        <f>C14*Prices!$D$25</f>
        <v>0</v>
      </c>
      <c r="D33" s="7">
        <f>D14*Prices!$D$25</f>
        <v>0</v>
      </c>
      <c r="E33" s="7">
        <f>E14*Prices!$D$25</f>
        <v>0</v>
      </c>
      <c r="F33" s="7">
        <f>F14*Prices!$D$25</f>
        <v>5.6249999999999994E-2</v>
      </c>
      <c r="G33" s="7">
        <f>G14*Prices!$D$25</f>
        <v>2.2499999999999999E-2</v>
      </c>
      <c r="H33" s="7">
        <f>H14*Prices!$D$25</f>
        <v>6.7500000000000004E-2</v>
      </c>
      <c r="I33" s="7">
        <f>I14*Prices!$D$25</f>
        <v>0</v>
      </c>
      <c r="J33" s="7">
        <f>J14*Prices!$D$25</f>
        <v>0</v>
      </c>
      <c r="K33" s="7">
        <f>K14*Prices!$D$25</f>
        <v>0.20249999999999999</v>
      </c>
      <c r="L33" s="7">
        <f>L14*Prices!$D$25</f>
        <v>0</v>
      </c>
      <c r="M33" s="7">
        <f>M14*Prices!$D$25</f>
        <v>0</v>
      </c>
      <c r="N33" s="7">
        <f>N14*Prices!$D$25</f>
        <v>0.10124999999999999</v>
      </c>
      <c r="O33" s="7">
        <f>O14*Prices!$D$25</f>
        <v>7.8750000000000001E-2</v>
      </c>
      <c r="P33" s="7">
        <f>P14*Prices!$D$25</f>
        <v>0.11249999999999999</v>
      </c>
      <c r="Q33" s="7">
        <f>Q14*Prices!$D$25</f>
        <v>7.5149999999999995E-2</v>
      </c>
      <c r="R33" s="7">
        <f>R14*Prices!$D$25</f>
        <v>0.2475</v>
      </c>
      <c r="S33" s="7">
        <f>S14*Prices!$D$25</f>
        <v>0.14624999999999999</v>
      </c>
      <c r="T33" s="7">
        <f>T14*Prices!$D$25</f>
        <v>0.20249999999999999</v>
      </c>
      <c r="U33" s="7">
        <f>U14*Prices!$D$25</f>
        <v>0.09</v>
      </c>
      <c r="V33" s="7">
        <f>V14*Prices!$D$25</f>
        <v>0.13500000000000001</v>
      </c>
      <c r="W33" s="7">
        <f>W14*Prices!$D$25</f>
        <v>4.4999999999999998E-2</v>
      </c>
    </row>
    <row r="34" spans="1:23" x14ac:dyDescent="0.35">
      <c r="A34" s="5" t="s">
        <v>14</v>
      </c>
      <c r="B34" s="7">
        <f>B15*Prices!$D$26</f>
        <v>0</v>
      </c>
      <c r="C34" s="7">
        <f>C15*Prices!$D$26</f>
        <v>0.1875</v>
      </c>
      <c r="D34" s="7">
        <f>D15*Prices!$D$26</f>
        <v>0</v>
      </c>
      <c r="E34" s="7">
        <f>E15*Prices!$D$26</f>
        <v>0</v>
      </c>
      <c r="F34" s="7">
        <f>F15*Prices!$D$26</f>
        <v>9.375E-2</v>
      </c>
      <c r="G34" s="7">
        <f>G15*Prices!$D$26</f>
        <v>0</v>
      </c>
      <c r="H34" s="7">
        <f>H15*Prices!$D$26</f>
        <v>0</v>
      </c>
      <c r="I34" s="7">
        <f>I15*Prices!$D$26</f>
        <v>7.4999999999999997E-2</v>
      </c>
      <c r="J34" s="7">
        <f>J15*Prices!$D$26</f>
        <v>0.11249999999999999</v>
      </c>
      <c r="K34" s="7">
        <f>K15*Prices!$D$26</f>
        <v>0</v>
      </c>
      <c r="L34" s="7">
        <f>L15*Prices!$D$26</f>
        <v>0.33749999999999997</v>
      </c>
      <c r="M34" s="7">
        <f>M15*Prices!$D$26</f>
        <v>0</v>
      </c>
      <c r="N34" s="7">
        <f>N15*Prices!$D$26</f>
        <v>0.16874999999999998</v>
      </c>
      <c r="O34" s="7">
        <f>O15*Prices!$D$26</f>
        <v>0</v>
      </c>
      <c r="P34" s="7">
        <f>P15*Prices!$D$26</f>
        <v>0</v>
      </c>
      <c r="Q34" s="7">
        <f>Q15*Prices!$D$26</f>
        <v>0.12525</v>
      </c>
      <c r="R34" s="7">
        <f>R15*Prices!$D$26</f>
        <v>0</v>
      </c>
      <c r="S34" s="7">
        <f>S15*Prices!$D$26</f>
        <v>0.24374999999999999</v>
      </c>
      <c r="T34" s="7">
        <f>T15*Prices!$D$26</f>
        <v>0</v>
      </c>
      <c r="U34" s="7">
        <f>U15*Prices!$D$26</f>
        <v>0</v>
      </c>
      <c r="V34" s="7">
        <f>V15*Prices!$D$26</f>
        <v>0</v>
      </c>
      <c r="W34" s="7">
        <f>W15*Prices!$D$26</f>
        <v>0</v>
      </c>
    </row>
    <row r="35" spans="1:23" x14ac:dyDescent="0.35">
      <c r="A35" s="5" t="s">
        <v>15</v>
      </c>
      <c r="B35" s="7">
        <f>B16*Prices!$D$27</f>
        <v>0</v>
      </c>
      <c r="C35" s="7">
        <f>C16*Prices!$D$27</f>
        <v>0</v>
      </c>
      <c r="D35" s="7">
        <f>D16*Prices!$D$27</f>
        <v>0.11624999999999999</v>
      </c>
      <c r="E35" s="7">
        <f>E16*Prices!$D$27</f>
        <v>0</v>
      </c>
      <c r="F35" s="7">
        <f>F16*Prices!$D$27</f>
        <v>0</v>
      </c>
      <c r="G35" s="7">
        <f>G16*Prices!$D$27</f>
        <v>7.7499999999999999E-2</v>
      </c>
      <c r="H35" s="7">
        <f>H16*Prices!$D$27</f>
        <v>0</v>
      </c>
      <c r="I35" s="7">
        <f>I16*Prices!$D$27</f>
        <v>7.7499999999999999E-2</v>
      </c>
      <c r="J35" s="7">
        <f>J16*Prices!$D$27</f>
        <v>0</v>
      </c>
      <c r="K35" s="7">
        <f>K16*Prices!$D$27</f>
        <v>0</v>
      </c>
      <c r="L35" s="7">
        <f>L16*Prices!$D$27</f>
        <v>0</v>
      </c>
      <c r="M35" s="7">
        <f>M16*Prices!$D$27</f>
        <v>0.23249999999999998</v>
      </c>
      <c r="N35" s="7">
        <f>N16*Prices!$D$27</f>
        <v>0</v>
      </c>
      <c r="O35" s="7">
        <f>O16*Prices!$D$27</f>
        <v>0.135625</v>
      </c>
      <c r="P35" s="7">
        <f>P16*Prices!$D$27</f>
        <v>0</v>
      </c>
      <c r="Q35" s="7">
        <f>Q16*Prices!$D$27</f>
        <v>0</v>
      </c>
      <c r="R35" s="7">
        <f>R16*Prices!$D$27</f>
        <v>0</v>
      </c>
      <c r="S35" s="7">
        <f>S16*Prices!$D$27</f>
        <v>0</v>
      </c>
      <c r="T35" s="7">
        <f>T16*Prices!$D$27</f>
        <v>0.11624999999999999</v>
      </c>
      <c r="U35" s="7">
        <f>U16*Prices!$D$27</f>
        <v>0.155</v>
      </c>
      <c r="V35" s="7">
        <f>V16*Prices!$D$27</f>
        <v>0.155</v>
      </c>
      <c r="W35" s="7">
        <f>W16*Prices!$D$27</f>
        <v>0.155</v>
      </c>
    </row>
    <row r="36" spans="1:23" x14ac:dyDescent="0.35">
      <c r="A36" s="5" t="s">
        <v>6</v>
      </c>
      <c r="B36" s="7">
        <f>B17*Prices!$D$28</f>
        <v>0</v>
      </c>
      <c r="C36" s="7">
        <f>C17*Prices!$D$28</f>
        <v>0</v>
      </c>
      <c r="D36" s="7">
        <f>D17*Prices!$D$28</f>
        <v>0</v>
      </c>
      <c r="E36" s="7">
        <f>E17*Prices!$D$28</f>
        <v>0.19500000000000001</v>
      </c>
      <c r="F36" s="7">
        <f>F17*Prices!$D$28</f>
        <v>0</v>
      </c>
      <c r="G36" s="7">
        <f>G17*Prices!$D$28</f>
        <v>0</v>
      </c>
      <c r="H36" s="7">
        <f>H17*Prices!$D$28</f>
        <v>9.7500000000000003E-2</v>
      </c>
      <c r="I36" s="7">
        <f>I17*Prices!$D$28</f>
        <v>0</v>
      </c>
      <c r="J36" s="7">
        <f>J17*Prices!$D$28</f>
        <v>9.7500000000000003E-2</v>
      </c>
      <c r="K36" s="7">
        <f>K17*Prices!$D$28</f>
        <v>0</v>
      </c>
      <c r="L36" s="7">
        <f>L17*Prices!$D$28</f>
        <v>0</v>
      </c>
      <c r="M36" s="7">
        <f>M17*Prices!$D$28</f>
        <v>0</v>
      </c>
      <c r="N36" s="7">
        <f>N17*Prices!$D$28</f>
        <v>0</v>
      </c>
      <c r="O36" s="7">
        <f>O17*Prices!$D$28</f>
        <v>0</v>
      </c>
      <c r="P36" s="7">
        <f>P17*Prices!$D$28</f>
        <v>0.16250000000000001</v>
      </c>
      <c r="Q36" s="7">
        <f>Q17*Prices!$D$28</f>
        <v>0.10854999999999999</v>
      </c>
      <c r="R36" s="7">
        <f>R17*Prices!$D$28</f>
        <v>0</v>
      </c>
      <c r="S36" s="7">
        <f>S17*Prices!$D$28</f>
        <v>0</v>
      </c>
      <c r="T36" s="7">
        <f>T17*Prices!$D$28</f>
        <v>0</v>
      </c>
      <c r="U36" s="7">
        <f>U17*Prices!$D$28</f>
        <v>0.13</v>
      </c>
      <c r="V36" s="7">
        <f>V17*Prices!$D$28</f>
        <v>6.5000000000000002E-2</v>
      </c>
      <c r="W36" s="7">
        <f>W17*Prices!$D$28</f>
        <v>0.19500000000000001</v>
      </c>
    </row>
    <row r="37" spans="1:23" x14ac:dyDescent="0.35">
      <c r="A37" s="5" t="s">
        <v>9</v>
      </c>
      <c r="B37" s="7">
        <f>B18*Prices!$D$29</f>
        <v>0</v>
      </c>
      <c r="C37" s="7">
        <f>C18*Prices!$D$29</f>
        <v>0</v>
      </c>
      <c r="D37" s="7">
        <f>D18*Prices!$D$29</f>
        <v>0</v>
      </c>
      <c r="E37" s="7">
        <f>E18*Prices!$D$29</f>
        <v>0</v>
      </c>
      <c r="F37" s="7">
        <f>F18*Prices!$D$29</f>
        <v>0</v>
      </c>
      <c r="G37" s="7">
        <f>G18*Prices!$D$29</f>
        <v>0</v>
      </c>
      <c r="H37" s="7">
        <f>H18*Prices!$D$29</f>
        <v>0</v>
      </c>
      <c r="I37" s="7">
        <f>I18*Prices!$D$29</f>
        <v>0</v>
      </c>
      <c r="J37" s="7">
        <f>J18*Prices!$D$29</f>
        <v>0</v>
      </c>
      <c r="K37" s="7">
        <f>K18*Prices!$D$29</f>
        <v>0</v>
      </c>
      <c r="L37" s="7">
        <f>L18*Prices!$D$29</f>
        <v>0</v>
      </c>
      <c r="M37" s="7">
        <f>M18*Prices!$D$29</f>
        <v>0</v>
      </c>
      <c r="N37" s="7">
        <f>N18*Prices!$D$29</f>
        <v>0</v>
      </c>
      <c r="O37" s="7">
        <f>O18*Prices!$D$29</f>
        <v>0</v>
      </c>
      <c r="P37" s="7">
        <f>P18*Prices!$D$29</f>
        <v>0</v>
      </c>
      <c r="Q37" s="7">
        <f>Q18*Prices!$D$29</f>
        <v>0</v>
      </c>
      <c r="R37" s="7">
        <f>R18*Prices!$D$29</f>
        <v>0.17050000000000001</v>
      </c>
      <c r="S37" s="7">
        <f>S18*Prices!$D$29</f>
        <v>0</v>
      </c>
      <c r="T37" s="7">
        <f>T18*Prices!$D$29</f>
        <v>0</v>
      </c>
      <c r="U37" s="7">
        <f>U18*Prices!$D$29</f>
        <v>0</v>
      </c>
      <c r="V37" s="7">
        <f>V18*Prices!$D$29</f>
        <v>0</v>
      </c>
      <c r="W37" s="7">
        <f>W18*Prices!$D$29</f>
        <v>0</v>
      </c>
    </row>
    <row r="38" spans="1:23" x14ac:dyDescent="0.35">
      <c r="A38" s="5" t="s">
        <v>71</v>
      </c>
      <c r="B38" s="7">
        <f>B19*Prices!$D$30</f>
        <v>3.8250000000000006E-2</v>
      </c>
      <c r="C38" s="7">
        <f>C19*Prices!$D$30</f>
        <v>3.8250000000000006E-2</v>
      </c>
      <c r="D38" s="7">
        <f>D19*Prices!$D$30</f>
        <v>3.8250000000000006E-2</v>
      </c>
      <c r="E38" s="7">
        <f>E19*Prices!$D$30</f>
        <v>3.8250000000000006E-2</v>
      </c>
      <c r="F38" s="7">
        <f>F19*Prices!$D$30</f>
        <v>3.8250000000000006E-2</v>
      </c>
      <c r="G38" s="7">
        <f>G19*Prices!$D$30</f>
        <v>3.8250000000000006E-2</v>
      </c>
      <c r="H38" s="7">
        <f>H19*Prices!$D$30</f>
        <v>3.8250000000000006E-2</v>
      </c>
      <c r="I38" s="7">
        <f>I19*Prices!$D$30</f>
        <v>3.8250000000000006E-2</v>
      </c>
      <c r="J38" s="7">
        <f>J19*Prices!$D$30</f>
        <v>3.8250000000000006E-2</v>
      </c>
      <c r="K38" s="7">
        <f>K19*Prices!$D$30</f>
        <v>3.8250000000000006E-2</v>
      </c>
      <c r="L38" s="7">
        <f>L19*Prices!$D$30</f>
        <v>3.8250000000000006E-2</v>
      </c>
      <c r="M38" s="7">
        <f>M19*Prices!$D$30</f>
        <v>3.8250000000000006E-2</v>
      </c>
      <c r="N38" s="7">
        <f>N19*Prices!$D$30</f>
        <v>3.8250000000000006E-2</v>
      </c>
      <c r="O38" s="7">
        <f>O19*Prices!$D$30</f>
        <v>3.8250000000000006E-2</v>
      </c>
      <c r="P38" s="7">
        <f>P19*Prices!$D$30</f>
        <v>3.8250000000000006E-2</v>
      </c>
      <c r="Q38" s="7">
        <f>Q19*Prices!$D$30</f>
        <v>3.8250000000000006E-2</v>
      </c>
      <c r="R38" s="7">
        <f>R19*Prices!$D$30</f>
        <v>3.8250000000000006E-2</v>
      </c>
      <c r="S38" s="7">
        <f>S19*Prices!$D$30</f>
        <v>3.8250000000000006E-2</v>
      </c>
      <c r="T38" s="7">
        <f>T19*Prices!$D$30</f>
        <v>3.8250000000000006E-2</v>
      </c>
      <c r="U38" s="7">
        <f>U19*Prices!$D$30</f>
        <v>3.8250000000000006E-2</v>
      </c>
      <c r="V38" s="7">
        <f>V19*Prices!$D$30</f>
        <v>3.8250000000000006E-2</v>
      </c>
      <c r="W38" s="7">
        <f>W19*Prices!$D$30</f>
        <v>3.8250000000000006E-2</v>
      </c>
    </row>
    <row r="39" spans="1:23" x14ac:dyDescent="0.35">
      <c r="A39" s="5" t="s">
        <v>8</v>
      </c>
      <c r="B39" s="7">
        <f>B20*Prices!$D$31</f>
        <v>1.2500000000000001E-2</v>
      </c>
      <c r="C39" s="7">
        <f>C20*Prices!$D$31</f>
        <v>1.2500000000000001E-2</v>
      </c>
      <c r="D39" s="7">
        <f>D20*Prices!$D$31</f>
        <v>1.2500000000000001E-2</v>
      </c>
      <c r="E39" s="7">
        <f>E20*Prices!$D$31</f>
        <v>1.2500000000000001E-2</v>
      </c>
      <c r="F39" s="7">
        <f>F20*Prices!$D$31</f>
        <v>1.2500000000000001E-2</v>
      </c>
      <c r="G39" s="7">
        <f>G20*Prices!$D$31</f>
        <v>1.2500000000000001E-2</v>
      </c>
      <c r="H39" s="7">
        <f>H20*Prices!$D$31</f>
        <v>1.2500000000000001E-2</v>
      </c>
      <c r="I39" s="7">
        <f>I20*Prices!$D$31</f>
        <v>1.2500000000000001E-2</v>
      </c>
      <c r="J39" s="7">
        <f>J20*Prices!$D$31</f>
        <v>1.2500000000000001E-2</v>
      </c>
      <c r="K39" s="7">
        <f>K20*Prices!$D$31</f>
        <v>1.2500000000000001E-2</v>
      </c>
      <c r="L39" s="7">
        <f>L20*Prices!$D$31</f>
        <v>1.2500000000000001E-2</v>
      </c>
      <c r="M39" s="7">
        <f>M20*Prices!$D$31</f>
        <v>1.2500000000000001E-2</v>
      </c>
      <c r="N39" s="7">
        <f>N20*Prices!$D$31</f>
        <v>1.2500000000000001E-2</v>
      </c>
      <c r="O39" s="7">
        <f>O20*Prices!$D$31</f>
        <v>1.2500000000000001E-2</v>
      </c>
      <c r="P39" s="7">
        <f>P20*Prices!$D$31</f>
        <v>1.2500000000000001E-2</v>
      </c>
      <c r="Q39" s="7">
        <f>Q20*Prices!$D$31</f>
        <v>1.2500000000000001E-2</v>
      </c>
      <c r="R39" s="7">
        <f>R20*Prices!$D$31</f>
        <v>1.2500000000000001E-2</v>
      </c>
      <c r="S39" s="7">
        <f>S20*Prices!$D$31</f>
        <v>1.2500000000000001E-2</v>
      </c>
      <c r="T39" s="7">
        <f>T20*Prices!$D$31</f>
        <v>1.2500000000000001E-2</v>
      </c>
      <c r="U39" s="7">
        <f>U20*Prices!$D$31</f>
        <v>1.2500000000000001E-2</v>
      </c>
      <c r="V39" s="7">
        <f>V20*Prices!$D$31</f>
        <v>1.2500000000000001E-2</v>
      </c>
      <c r="W39" s="7">
        <f>W20*Prices!$D$31</f>
        <v>1.2500000000000001E-2</v>
      </c>
    </row>
    <row r="40" spans="1:23" x14ac:dyDescent="0.35">
      <c r="A40" s="5" t="s">
        <v>72</v>
      </c>
      <c r="B40" s="7">
        <f>B21*Prices!$D$32</f>
        <v>7.4999999999999997E-3</v>
      </c>
      <c r="C40" s="7">
        <f>C21*Prices!$D$32</f>
        <v>7.4999999999999997E-3</v>
      </c>
      <c r="D40" s="7">
        <f>D21*Prices!$D$32</f>
        <v>7.4999999999999997E-3</v>
      </c>
      <c r="E40" s="7">
        <f>E21*Prices!$D$32</f>
        <v>7.4999999999999997E-3</v>
      </c>
      <c r="F40" s="7">
        <f>F21*Prices!$D$32</f>
        <v>7.4999999999999997E-3</v>
      </c>
      <c r="G40" s="7">
        <f>G21*Prices!$D$32</f>
        <v>7.4999999999999997E-3</v>
      </c>
      <c r="H40" s="7">
        <f>H21*Prices!$D$32</f>
        <v>7.4999999999999997E-3</v>
      </c>
      <c r="I40" s="7">
        <f>I21*Prices!$D$32</f>
        <v>7.4999999999999997E-3</v>
      </c>
      <c r="J40" s="7">
        <f>J21*Prices!$D$32</f>
        <v>7.4999999999999997E-3</v>
      </c>
      <c r="K40" s="7">
        <f>K21*Prices!$D$32</f>
        <v>7.4999999999999997E-3</v>
      </c>
      <c r="L40" s="7">
        <f>L21*Prices!$D$32</f>
        <v>7.4999999999999997E-3</v>
      </c>
      <c r="M40" s="7">
        <f>M21*Prices!$D$32</f>
        <v>7.4999999999999997E-3</v>
      </c>
      <c r="N40" s="7">
        <f>N21*Prices!$D$32</f>
        <v>7.4999999999999997E-3</v>
      </c>
      <c r="O40" s="7">
        <f>O21*Prices!$D$32</f>
        <v>7.4999999999999997E-3</v>
      </c>
      <c r="P40" s="7">
        <f>P21*Prices!$D$32</f>
        <v>7.4999999999999997E-3</v>
      </c>
      <c r="Q40" s="7">
        <f>Q21*Prices!$D$32</f>
        <v>7.4999999999999997E-3</v>
      </c>
      <c r="R40" s="7">
        <f>R21*Prices!$D$32</f>
        <v>7.4999999999999997E-3</v>
      </c>
      <c r="S40" s="7">
        <f>S21*Prices!$D$32</f>
        <v>7.4999999999999997E-3</v>
      </c>
      <c r="T40" s="7">
        <f>T21*Prices!$D$32</f>
        <v>7.4999999999999997E-3</v>
      </c>
      <c r="U40" s="7">
        <f>U21*Prices!$D$32</f>
        <v>7.4999999999999997E-3</v>
      </c>
      <c r="V40" s="7">
        <f>V21*Prices!$D$32</f>
        <v>7.4999999999999997E-3</v>
      </c>
      <c r="W40" s="7">
        <f>W21*Prices!$D$32</f>
        <v>7.4999999999999997E-3</v>
      </c>
    </row>
    <row r="41" spans="1:23" x14ac:dyDescent="0.3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35">
      <c r="A42" s="4" t="s">
        <v>60</v>
      </c>
      <c r="B42" s="18">
        <f>SUM(B30:B40)</f>
        <v>1.77075</v>
      </c>
      <c r="C42" s="18">
        <f>SUM(C30:C40)</f>
        <v>1.8457500000000002</v>
      </c>
      <c r="D42" s="18">
        <f t="shared" ref="D42:U42" si="6">SUM(D30:D40)</f>
        <v>1.8245</v>
      </c>
      <c r="E42" s="18">
        <f t="shared" si="6"/>
        <v>1.8032500000000002</v>
      </c>
      <c r="F42" s="18">
        <f t="shared" si="6"/>
        <v>1.8082500000000001</v>
      </c>
      <c r="G42" s="18">
        <f t="shared" si="6"/>
        <v>1.8082500000000001</v>
      </c>
      <c r="H42" s="18">
        <f t="shared" si="6"/>
        <v>1.7982499999999999</v>
      </c>
      <c r="I42" s="18">
        <f t="shared" si="6"/>
        <v>1.8107500000000001</v>
      </c>
      <c r="J42" s="18">
        <f t="shared" si="6"/>
        <v>1.8182499999999999</v>
      </c>
      <c r="K42" s="18">
        <f t="shared" si="6"/>
        <v>1.3107500000000001</v>
      </c>
      <c r="L42" s="18">
        <f t="shared" si="6"/>
        <v>1.4282500000000002</v>
      </c>
      <c r="M42" s="18">
        <f t="shared" si="6"/>
        <v>1.37575</v>
      </c>
      <c r="N42" s="18">
        <f t="shared" si="6"/>
        <v>1.3607500000000003</v>
      </c>
      <c r="O42" s="18">
        <f t="shared" si="6"/>
        <v>1.3401250000000005</v>
      </c>
      <c r="P42" s="18">
        <f>SUM(P30:P40)</f>
        <v>1.3482500000000002</v>
      </c>
      <c r="Q42" s="18">
        <f>SUM(Q30:Q40)</f>
        <v>1.3822000000000001</v>
      </c>
      <c r="R42" s="18">
        <f t="shared" si="6"/>
        <v>1.1512500000000001</v>
      </c>
      <c r="S42" s="18">
        <f t="shared" si="6"/>
        <v>1.1232500000000001</v>
      </c>
      <c r="T42" s="18">
        <f t="shared" si="6"/>
        <v>1.077</v>
      </c>
      <c r="U42" s="18">
        <f t="shared" si="6"/>
        <v>1.1207500000000001</v>
      </c>
      <c r="V42" s="18">
        <f>SUM(V30:V40)</f>
        <v>1.1007500000000001</v>
      </c>
      <c r="W42" s="18">
        <f>SUM(W30:W40)</f>
        <v>1.1407500000000002</v>
      </c>
    </row>
    <row r="43" spans="1:23" x14ac:dyDescent="0.35">
      <c r="A43" s="4" t="s">
        <v>61</v>
      </c>
      <c r="B43" s="18"/>
      <c r="C43" s="18"/>
      <c r="D43" s="18"/>
      <c r="E43" s="18"/>
      <c r="F43" s="18"/>
      <c r="G43" s="18"/>
      <c r="H43" s="18"/>
      <c r="I43" s="18"/>
      <c r="J43" s="18">
        <f>MEDIAN(B42:J42)</f>
        <v>1.8082500000000001</v>
      </c>
      <c r="K43" s="18"/>
      <c r="L43" s="18"/>
      <c r="M43" s="18"/>
      <c r="N43" s="18"/>
      <c r="O43" s="18"/>
      <c r="P43" s="18"/>
      <c r="Q43" s="18">
        <f>MEDIAN(K42:Q42)</f>
        <v>1.3607500000000003</v>
      </c>
      <c r="R43" s="18"/>
      <c r="S43" s="18"/>
      <c r="T43" s="18"/>
      <c r="U43" s="18"/>
      <c r="V43" s="18"/>
      <c r="W43" s="18">
        <f>MEDIAN(R42:W42)</f>
        <v>1.1220000000000001</v>
      </c>
    </row>
    <row r="44" spans="1:23" x14ac:dyDescent="0.35">
      <c r="A44" s="4" t="s">
        <v>62</v>
      </c>
      <c r="B44" s="44">
        <f>SUM(B33:B40)</f>
        <v>0.17075000000000001</v>
      </c>
      <c r="C44" s="44">
        <f t="shared" ref="C44:U44" si="7">SUM(C33:C40)</f>
        <v>0.24575000000000002</v>
      </c>
      <c r="D44" s="44">
        <f t="shared" si="7"/>
        <v>0.17450000000000002</v>
      </c>
      <c r="E44" s="44">
        <f t="shared" si="7"/>
        <v>0.25325000000000003</v>
      </c>
      <c r="F44" s="44">
        <f t="shared" si="7"/>
        <v>0.20825000000000002</v>
      </c>
      <c r="G44" s="44">
        <f t="shared" si="7"/>
        <v>0.15825000000000003</v>
      </c>
      <c r="H44" s="44">
        <f t="shared" si="7"/>
        <v>0.22325000000000003</v>
      </c>
      <c r="I44" s="44">
        <f t="shared" si="7"/>
        <v>0.21075000000000002</v>
      </c>
      <c r="J44" s="44">
        <f t="shared" si="7"/>
        <v>0.26824999999999999</v>
      </c>
      <c r="K44" s="44">
        <f t="shared" si="7"/>
        <v>0.26074999999999998</v>
      </c>
      <c r="L44" s="44">
        <f t="shared" si="7"/>
        <v>0.39574999999999999</v>
      </c>
      <c r="M44" s="44">
        <f t="shared" si="7"/>
        <v>0.29075000000000001</v>
      </c>
      <c r="N44" s="44">
        <f t="shared" si="7"/>
        <v>0.32824999999999999</v>
      </c>
      <c r="O44" s="44">
        <f t="shared" si="7"/>
        <v>0.27262500000000001</v>
      </c>
      <c r="P44" s="44">
        <f>SUM(P33:P40)</f>
        <v>0.33325000000000005</v>
      </c>
      <c r="Q44" s="44">
        <f>SUM(Q33:Q40)</f>
        <v>0.36720000000000003</v>
      </c>
      <c r="R44" s="44">
        <f t="shared" si="7"/>
        <v>0.47625000000000006</v>
      </c>
      <c r="S44" s="44">
        <f t="shared" si="7"/>
        <v>0.44825000000000004</v>
      </c>
      <c r="T44" s="44">
        <f t="shared" si="7"/>
        <v>0.377</v>
      </c>
      <c r="U44" s="44">
        <f t="shared" si="7"/>
        <v>0.43325000000000002</v>
      </c>
      <c r="V44" s="44">
        <f>SUM(V33:V40)</f>
        <v>0.41325000000000006</v>
      </c>
      <c r="W44" s="44">
        <f>SUM(W33:W40)</f>
        <v>0.45325000000000004</v>
      </c>
    </row>
    <row r="45" spans="1:23" x14ac:dyDescent="0.35">
      <c r="A45" s="4" t="s">
        <v>63</v>
      </c>
      <c r="B45" s="44"/>
      <c r="C45" s="44"/>
      <c r="D45" s="44"/>
      <c r="E45" s="44"/>
      <c r="F45" s="44"/>
      <c r="G45" s="44"/>
      <c r="H45" s="44"/>
      <c r="I45" s="44"/>
      <c r="J45" s="44">
        <f>MEDIAN(B44:J44)</f>
        <v>0.21075000000000002</v>
      </c>
      <c r="K45" s="44"/>
      <c r="L45" s="44"/>
      <c r="M45" s="44"/>
      <c r="N45" s="44"/>
      <c r="O45" s="44"/>
      <c r="P45" s="44"/>
      <c r="Q45" s="44">
        <f>MEDIAN(K44:Q44)</f>
        <v>0.32824999999999999</v>
      </c>
      <c r="R45" s="44"/>
      <c r="S45" s="44"/>
      <c r="T45" s="44"/>
      <c r="U45" s="44"/>
      <c r="V45" s="44"/>
      <c r="W45" s="44">
        <f>MEDIAN(R44:W44)</f>
        <v>0.44075000000000003</v>
      </c>
    </row>
    <row r="46" spans="1:23" x14ac:dyDescent="0.35">
      <c r="A46" s="4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x14ac:dyDescent="0.35">
      <c r="A47" s="40" t="s">
        <v>64</v>
      </c>
      <c r="B47" s="51">
        <f>(Prices!$D$21*FallRations!B11)+FallRations!B44</f>
        <v>1.2907500000000001</v>
      </c>
      <c r="C47" s="51">
        <f>(Prices!$D$21*FallRations!C11)+FallRations!C44</f>
        <v>1.3657500000000002</v>
      </c>
      <c r="D47" s="51">
        <f>(Prices!$D$21*FallRations!D11)+FallRations!D44</f>
        <v>1.3295000000000001</v>
      </c>
      <c r="E47" s="51">
        <f>(Prices!$D$21*FallRations!E11)+FallRations!E44</f>
        <v>1.3382500000000002</v>
      </c>
      <c r="F47" s="51">
        <f>(Prices!$D$21*FallRations!F11)+FallRations!F44</f>
        <v>1.3282500000000002</v>
      </c>
      <c r="G47" s="51">
        <f>(Prices!$D$21*FallRations!G11)+FallRations!G44</f>
        <v>1.31325</v>
      </c>
      <c r="H47" s="51">
        <f>(Prices!$D$21*FallRations!H11)+FallRations!H44</f>
        <v>1.32575</v>
      </c>
      <c r="I47" s="51">
        <f>(Prices!$D$21*FallRations!I11)+FallRations!I44</f>
        <v>1.3307500000000001</v>
      </c>
      <c r="J47" s="51">
        <f>(Prices!$D$21*FallRations!J11)+FallRations!J44</f>
        <v>1.3532500000000001</v>
      </c>
      <c r="K47" s="51">
        <f>(Prices!$D$21*FallRations!K12)+FallRations!K44</f>
        <v>1.3107500000000001</v>
      </c>
      <c r="L47" s="51">
        <f>(Prices!$D$21*FallRations!L12)+FallRations!L44</f>
        <v>1.4282500000000002</v>
      </c>
      <c r="M47" s="51">
        <f>(Prices!$D$21*FallRations!M12)+FallRations!M44</f>
        <v>1.3757500000000003</v>
      </c>
      <c r="N47" s="51">
        <f>(Prices!$D$21*FallRations!N12)+FallRations!N44</f>
        <v>1.3607500000000001</v>
      </c>
      <c r="O47" s="51">
        <f>(Prices!$D$21*FallRations!O12)+FallRations!O44</f>
        <v>1.340125</v>
      </c>
      <c r="P47" s="51">
        <f>(Prices!$D$21*FallRations!P12)+FallRations!P44</f>
        <v>1.3482500000000002</v>
      </c>
      <c r="Q47" s="51">
        <f>(Prices!$D$21*FallRations!Q12)+FallRations!Q44</f>
        <v>1.3822000000000001</v>
      </c>
      <c r="R47" s="51">
        <f>(Prices!$D$21*FallRations!R13)+FallRations!R44</f>
        <v>1.4212500000000001</v>
      </c>
      <c r="S47" s="51">
        <f>(Prices!$D$21*FallRations!S13)+FallRations!S44</f>
        <v>1.3932500000000001</v>
      </c>
      <c r="T47" s="51">
        <f>(Prices!$D$21*FallRations!T13)+FallRations!T44</f>
        <v>1.3570000000000002</v>
      </c>
      <c r="U47" s="51">
        <f>(Prices!$D$21*FallRations!U13)+FallRations!U44</f>
        <v>1.39575</v>
      </c>
      <c r="V47" s="51">
        <f>(Prices!$D$21*FallRations!V13)+FallRations!V44</f>
        <v>1.3757500000000003</v>
      </c>
      <c r="W47" s="51">
        <f>(Prices!$D$21*FallRations!W13)+FallRations!W44</f>
        <v>1.4157500000000001</v>
      </c>
    </row>
    <row r="48" spans="1:23" x14ac:dyDescent="0.35">
      <c r="A48" s="4" t="s">
        <v>65</v>
      </c>
      <c r="H48" s="1"/>
      <c r="I48" s="1"/>
      <c r="J48" s="1">
        <f>MEDIAN(B47:J47)</f>
        <v>1.3295000000000001</v>
      </c>
      <c r="O48" s="1"/>
      <c r="P48" s="1"/>
      <c r="Q48" s="1">
        <f>MEDIAN(K47:Q47)</f>
        <v>1.3607500000000001</v>
      </c>
      <c r="U48" s="1"/>
      <c r="V48" s="1"/>
      <c r="W48" s="1">
        <f>MEDIAN(R47:W47)</f>
        <v>1.3945000000000001</v>
      </c>
    </row>
    <row r="49" spans="1:23" x14ac:dyDescent="0.35">
      <c r="A49" s="4"/>
      <c r="H49" s="1"/>
      <c r="I49" s="1"/>
      <c r="J49" s="1"/>
      <c r="O49" s="1"/>
      <c r="P49" s="1"/>
      <c r="Q49" s="1"/>
      <c r="U49" s="1"/>
      <c r="V49" s="1"/>
      <c r="W49" s="1"/>
    </row>
    <row r="50" spans="1:23" x14ac:dyDescent="0.35">
      <c r="A50" s="19" t="s">
        <v>54</v>
      </c>
      <c r="B50" s="19"/>
      <c r="C50" s="19"/>
      <c r="D50" s="19"/>
      <c r="E50" s="19" t="s">
        <v>54</v>
      </c>
      <c r="F50" s="19"/>
      <c r="G50" s="19"/>
      <c r="H50" s="19"/>
      <c r="I50" s="19"/>
      <c r="J50" s="19"/>
      <c r="K50" s="19"/>
      <c r="L50" s="19" t="s">
        <v>54</v>
      </c>
      <c r="M50" s="19"/>
      <c r="N50" s="19"/>
      <c r="O50" s="19"/>
      <c r="P50" s="19"/>
      <c r="Q50" s="19"/>
      <c r="R50" s="19"/>
      <c r="S50" s="19" t="s">
        <v>54</v>
      </c>
      <c r="T50" s="19"/>
      <c r="U50" s="19"/>
      <c r="V50" s="19"/>
      <c r="W50" s="19"/>
    </row>
    <row r="51" spans="1:23" x14ac:dyDescent="0.35">
      <c r="A51" s="4" t="s">
        <v>53</v>
      </c>
      <c r="B51" s="21">
        <f>Prices!$D$22</f>
        <v>0.05</v>
      </c>
      <c r="C51" s="21">
        <f>Prices!$D$22</f>
        <v>0.05</v>
      </c>
      <c r="D51" s="21">
        <f>Prices!$D$22</f>
        <v>0.05</v>
      </c>
      <c r="E51" s="21">
        <f>Prices!$D$22</f>
        <v>0.05</v>
      </c>
      <c r="F51" s="21">
        <f>Prices!$D$22</f>
        <v>0.05</v>
      </c>
      <c r="G51" s="21">
        <f>Prices!$D$22</f>
        <v>0.05</v>
      </c>
      <c r="H51" s="21">
        <f>Prices!$D$22</f>
        <v>0.05</v>
      </c>
      <c r="I51" s="21">
        <f>Prices!$D$22</f>
        <v>0.05</v>
      </c>
      <c r="J51" s="21">
        <f>Prices!$D$22</f>
        <v>0.05</v>
      </c>
      <c r="K51">
        <f>Prices!$D$23</f>
        <v>3.5000000000000003E-2</v>
      </c>
      <c r="L51">
        <f>Prices!$D$23</f>
        <v>3.5000000000000003E-2</v>
      </c>
      <c r="M51">
        <f>Prices!$D$23</f>
        <v>3.5000000000000003E-2</v>
      </c>
      <c r="N51">
        <f>Prices!$D$23</f>
        <v>3.5000000000000003E-2</v>
      </c>
      <c r="O51">
        <f>Prices!$D$23</f>
        <v>3.5000000000000003E-2</v>
      </c>
      <c r="P51">
        <f>Prices!$D$23</f>
        <v>3.5000000000000003E-2</v>
      </c>
      <c r="Q51">
        <f>Prices!$D$23</f>
        <v>3.5000000000000003E-2</v>
      </c>
      <c r="R51">
        <f>Prices!$D$24</f>
        <v>2.5000000000000001E-2</v>
      </c>
      <c r="S51">
        <f>Prices!$D$24</f>
        <v>2.5000000000000001E-2</v>
      </c>
      <c r="T51">
        <f>Prices!$D$24</f>
        <v>2.5000000000000001E-2</v>
      </c>
      <c r="U51">
        <f>Prices!$D$24</f>
        <v>2.5000000000000001E-2</v>
      </c>
      <c r="V51">
        <f>Prices!$D$24</f>
        <v>2.5000000000000001E-2</v>
      </c>
      <c r="W51">
        <f>Prices!$D$24</f>
        <v>2.5000000000000001E-2</v>
      </c>
    </row>
    <row r="52" spans="1:23" x14ac:dyDescent="0.35">
      <c r="A52" s="4" t="s">
        <v>50</v>
      </c>
      <c r="B52" s="21">
        <f>B44/B24</f>
        <v>6.2090909090909092E-2</v>
      </c>
      <c r="C52" s="21">
        <f t="shared" ref="C52:O52" si="8">C44/C24</f>
        <v>8.9363636363636367E-2</v>
      </c>
      <c r="D52" s="21">
        <f t="shared" si="8"/>
        <v>9.9714285714285714E-2</v>
      </c>
      <c r="E52" s="21">
        <f t="shared" si="8"/>
        <v>7.7923076923076928E-2</v>
      </c>
      <c r="F52" s="21">
        <f t="shared" si="8"/>
        <v>7.572727272727274E-2</v>
      </c>
      <c r="G52" s="21">
        <f t="shared" si="8"/>
        <v>9.0428571428571428E-2</v>
      </c>
      <c r="H52" s="21">
        <f t="shared" si="8"/>
        <v>6.8692307692307705E-2</v>
      </c>
      <c r="I52" s="21">
        <f t="shared" si="8"/>
        <v>9.3666666666666676E-2</v>
      </c>
      <c r="J52" s="21">
        <f t="shared" si="8"/>
        <v>8.2538461538461533E-2</v>
      </c>
      <c r="K52" s="21">
        <f t="shared" si="8"/>
        <v>5.4894736842105267E-2</v>
      </c>
      <c r="L52" s="21">
        <f t="shared" si="8"/>
        <v>8.3315789473684218E-2</v>
      </c>
      <c r="M52" s="21">
        <f t="shared" si="8"/>
        <v>8.9461538461538467E-2</v>
      </c>
      <c r="N52" s="21">
        <f t="shared" si="8"/>
        <v>6.9105263157894753E-2</v>
      </c>
      <c r="O52" s="21">
        <f t="shared" si="8"/>
        <v>7.2700000000000001E-2</v>
      </c>
      <c r="P52" s="21">
        <f t="shared" ref="P52:W52" si="9">P44/P24</f>
        <v>6.3476190476190492E-2</v>
      </c>
      <c r="Q52" s="21">
        <f t="shared" si="9"/>
        <v>6.9809885931558957E-2</v>
      </c>
      <c r="R52" s="21">
        <f t="shared" si="9"/>
        <v>7.055555555555558E-2</v>
      </c>
      <c r="S52" s="21">
        <f t="shared" si="9"/>
        <v>6.6407407407407415E-2</v>
      </c>
      <c r="T52" s="21">
        <f t="shared" si="9"/>
        <v>6.0320000000000006E-2</v>
      </c>
      <c r="U52" s="21">
        <f t="shared" si="9"/>
        <v>6.932000000000002E-2</v>
      </c>
      <c r="V52" s="21">
        <f t="shared" si="9"/>
        <v>6.6120000000000026E-2</v>
      </c>
      <c r="W52" s="21">
        <f t="shared" si="9"/>
        <v>7.2520000000000015E-2</v>
      </c>
    </row>
    <row r="53" spans="1:23" x14ac:dyDescent="0.35">
      <c r="A53" s="4" t="s">
        <v>52</v>
      </c>
      <c r="B53" s="21"/>
      <c r="C53" s="21"/>
      <c r="D53" s="21"/>
      <c r="E53" s="30"/>
      <c r="F53" s="21"/>
      <c r="G53" s="21"/>
      <c r="H53" s="21"/>
      <c r="I53" s="21"/>
      <c r="J53" s="21">
        <f>MEDIAN(B52:J52)</f>
        <v>8.2538461538461533E-2</v>
      </c>
      <c r="O53" s="32"/>
      <c r="P53" s="32"/>
      <c r="Q53" s="21">
        <f>MEDIAN(K52:Q52)</f>
        <v>6.9809885931558957E-2</v>
      </c>
      <c r="U53" s="32"/>
      <c r="V53" s="32"/>
      <c r="W53" s="32">
        <f>MEDIAN(R52:W52)</f>
        <v>6.7863703703703718E-2</v>
      </c>
    </row>
    <row r="54" spans="1:23" x14ac:dyDescent="0.35">
      <c r="A54" s="4"/>
      <c r="B54" s="21"/>
      <c r="C54" s="21"/>
      <c r="D54" s="21"/>
      <c r="E54" s="30"/>
      <c r="F54" s="21"/>
      <c r="G54" s="21"/>
      <c r="H54" s="21"/>
      <c r="I54" s="21"/>
      <c r="J54" s="21"/>
      <c r="Q54" s="32"/>
    </row>
    <row r="55" spans="1:23" x14ac:dyDescent="0.35">
      <c r="B55" s="45" t="s">
        <v>16</v>
      </c>
      <c r="C55" s="46" t="s">
        <v>11</v>
      </c>
    </row>
    <row r="56" spans="1:23" x14ac:dyDescent="0.35">
      <c r="A56" s="2" t="s">
        <v>82</v>
      </c>
      <c r="B56" s="21">
        <f>MIN(B52:W52)</f>
        <v>5.4894736842105267E-2</v>
      </c>
      <c r="C56" s="49">
        <f>B56*2000</f>
        <v>109.78947368421053</v>
      </c>
    </row>
    <row r="57" spans="1:23" x14ac:dyDescent="0.35">
      <c r="A57" s="2" t="s">
        <v>83</v>
      </c>
      <c r="B57" s="21">
        <f>MAX(B52:W52)</f>
        <v>9.9714285714285714E-2</v>
      </c>
      <c r="C57" s="49">
        <f>B57*2000</f>
        <v>199.42857142857142</v>
      </c>
    </row>
    <row r="58" spans="1:23" x14ac:dyDescent="0.35">
      <c r="A58" s="2" t="s">
        <v>84</v>
      </c>
      <c r="B58" s="21">
        <f>AVERAGE(B52:W52)</f>
        <v>7.4915979793232862E-2</v>
      </c>
      <c r="C58" s="49">
        <f>B58*2000</f>
        <v>149.83195958646573</v>
      </c>
    </row>
    <row r="59" spans="1:23" x14ac:dyDescent="0.35">
      <c r="A59" s="2" t="s">
        <v>115</v>
      </c>
      <c r="B59" s="21">
        <f>MEDIAN(B52:W52)</f>
        <v>7.1537777777777797E-2</v>
      </c>
      <c r="C59" s="49">
        <f>B59*2000</f>
        <v>143.07555555555558</v>
      </c>
    </row>
    <row r="60" spans="1:23" x14ac:dyDescent="0.35">
      <c r="A60" s="47" t="s">
        <v>133</v>
      </c>
      <c r="B60" s="144">
        <v>0.08</v>
      </c>
      <c r="C60" s="48">
        <f>B60*2000</f>
        <v>160</v>
      </c>
    </row>
  </sheetData>
  <sheetProtection algorithmName="SHA-512" hashValue="2rW9wKielWKYXZZXP3pq2OHzY2l842K77xVpRryLEta2QPMym53WTVdgMZWQLSRJ1nrhHPqzfME8Bnu/KH87sw==" saltValue="rLam2/lBcY++6GKeQ9NuCA==" spinCount="100000" sheet="1" selectLockedCells="1"/>
  <pageMargins left="0.7" right="0.7" top="0.75" bottom="0.75" header="0.3" footer="0.3"/>
  <pageSetup scale="3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A24"/>
  <sheetViews>
    <sheetView showGridLines="0" topLeftCell="I1" workbookViewId="0">
      <selection activeCell="N5" sqref="N5"/>
    </sheetView>
  </sheetViews>
  <sheetFormatPr defaultRowHeight="14.5" x14ac:dyDescent="0.35"/>
  <cols>
    <col min="2" max="7" width="9.54296875" customWidth="1"/>
    <col min="9" max="10" width="12.54296875" customWidth="1"/>
    <col min="11" max="11" width="1.54296875" customWidth="1"/>
    <col min="12" max="13" width="12.54296875" customWidth="1"/>
    <col min="14" max="14" width="12.1796875" customWidth="1"/>
    <col min="15" max="15" width="7.36328125" customWidth="1"/>
    <col min="19" max="19" width="3.36328125" customWidth="1"/>
    <col min="22" max="22" width="2.36328125" customWidth="1"/>
    <col min="25" max="25" width="2.54296875" customWidth="1"/>
  </cols>
  <sheetData>
    <row r="1" spans="2:27" x14ac:dyDescent="0.35">
      <c r="B1" s="57" t="s">
        <v>93</v>
      </c>
      <c r="C1" s="58"/>
      <c r="D1" s="58"/>
      <c r="E1" s="58"/>
      <c r="F1" s="58"/>
      <c r="G1" s="58"/>
      <c r="H1" s="59"/>
      <c r="I1" s="60" t="s">
        <v>103</v>
      </c>
      <c r="J1" s="60"/>
      <c r="K1" s="60"/>
      <c r="L1" s="60"/>
      <c r="M1" s="60"/>
      <c r="N1" s="60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2:27" x14ac:dyDescent="0.35">
      <c r="B2" s="61" t="s">
        <v>18</v>
      </c>
      <c r="C2" s="62" t="s">
        <v>87</v>
      </c>
      <c r="D2" s="63"/>
      <c r="E2" s="62" t="s">
        <v>98</v>
      </c>
      <c r="F2" s="64" t="s">
        <v>100</v>
      </c>
      <c r="G2" s="64" t="s">
        <v>101</v>
      </c>
      <c r="H2" s="59"/>
      <c r="I2" s="65" t="s">
        <v>91</v>
      </c>
      <c r="J2" s="66"/>
      <c r="K2" s="66"/>
      <c r="L2" s="66"/>
      <c r="M2" s="66"/>
      <c r="N2" s="66"/>
      <c r="O2" s="59"/>
      <c r="P2" s="59"/>
      <c r="Q2" s="59"/>
    </row>
    <row r="3" spans="2:27" x14ac:dyDescent="0.35">
      <c r="B3" s="61" t="s">
        <v>19</v>
      </c>
      <c r="C3" s="67" t="s">
        <v>95</v>
      </c>
      <c r="D3" s="61" t="s">
        <v>97</v>
      </c>
      <c r="E3" s="61" t="s">
        <v>99</v>
      </c>
      <c r="F3" s="67" t="s">
        <v>89</v>
      </c>
      <c r="G3" s="67" t="s">
        <v>89</v>
      </c>
      <c r="H3" s="59"/>
      <c r="I3" s="68" t="s">
        <v>18</v>
      </c>
      <c r="J3" s="69" t="s">
        <v>51</v>
      </c>
      <c r="K3" s="69"/>
      <c r="L3" s="168" t="s">
        <v>125</v>
      </c>
      <c r="M3" s="168"/>
      <c r="N3" s="94"/>
      <c r="O3" s="59"/>
      <c r="P3" s="95" t="s">
        <v>118</v>
      </c>
      <c r="Q3" s="59"/>
      <c r="R3" s="93" t="s">
        <v>86</v>
      </c>
      <c r="S3" s="93"/>
      <c r="T3" s="167" t="s">
        <v>129</v>
      </c>
      <c r="U3" s="167"/>
      <c r="V3" s="93"/>
      <c r="W3" s="167" t="s">
        <v>130</v>
      </c>
      <c r="X3" s="167"/>
      <c r="Y3" s="93"/>
      <c r="Z3" s="167" t="s">
        <v>121</v>
      </c>
      <c r="AA3" s="167"/>
    </row>
    <row r="4" spans="2:27" x14ac:dyDescent="0.35">
      <c r="B4" s="70" t="s">
        <v>94</v>
      </c>
      <c r="C4" s="71" t="s">
        <v>96</v>
      </c>
      <c r="D4" s="70" t="s">
        <v>96</v>
      </c>
      <c r="E4" s="71" t="s">
        <v>88</v>
      </c>
      <c r="F4" s="72" t="s">
        <v>90</v>
      </c>
      <c r="G4" s="72" t="s">
        <v>90</v>
      </c>
      <c r="H4" s="59"/>
      <c r="I4" s="73" t="s">
        <v>19</v>
      </c>
      <c r="J4" s="73" t="s">
        <v>59</v>
      </c>
      <c r="K4" s="73"/>
      <c r="L4" s="73" t="s">
        <v>57</v>
      </c>
      <c r="M4" s="73" t="s">
        <v>116</v>
      </c>
      <c r="N4" s="127" t="s">
        <v>117</v>
      </c>
      <c r="O4" s="59"/>
      <c r="P4" s="97" t="s">
        <v>117</v>
      </c>
      <c r="Q4" s="59"/>
      <c r="R4" s="96" t="s">
        <v>120</v>
      </c>
      <c r="S4" s="96"/>
      <c r="T4" s="96" t="s">
        <v>86</v>
      </c>
      <c r="U4" s="96" t="s">
        <v>105</v>
      </c>
      <c r="V4" s="96"/>
      <c r="W4" s="96" t="s">
        <v>86</v>
      </c>
      <c r="X4" s="96" t="s">
        <v>105</v>
      </c>
      <c r="Y4" s="96"/>
      <c r="Z4" s="96" t="s">
        <v>86</v>
      </c>
      <c r="AA4" s="96" t="s">
        <v>105</v>
      </c>
    </row>
    <row r="5" spans="2:27" x14ac:dyDescent="0.35">
      <c r="B5" s="74" t="s">
        <v>22</v>
      </c>
      <c r="C5" s="75">
        <v>10</v>
      </c>
      <c r="D5" s="75">
        <v>58</v>
      </c>
      <c r="E5" s="76">
        <v>0.56000000000000005</v>
      </c>
      <c r="F5" s="77">
        <f>Prices!$D$9</f>
        <v>100</v>
      </c>
      <c r="G5" s="77">
        <f>Prices!$D$8</f>
        <v>70</v>
      </c>
      <c r="H5" s="59"/>
      <c r="I5" s="74" t="s">
        <v>22</v>
      </c>
      <c r="J5" s="78">
        <f>SprgRations!F25</f>
        <v>1.9500000000000002</v>
      </c>
      <c r="K5" s="78"/>
      <c r="L5" s="79">
        <f>SprgRations!F43</f>
        <v>1.7194999999999998</v>
      </c>
      <c r="M5" s="79">
        <f>SprgRations!F48</f>
        <v>1.2395</v>
      </c>
      <c r="N5" s="128">
        <v>0.80125000000000002</v>
      </c>
      <c r="O5" s="59"/>
      <c r="P5" s="99">
        <f>SprgRations!F48</f>
        <v>1.2395</v>
      </c>
      <c r="Q5" s="59"/>
      <c r="R5" s="98">
        <f>L5-M5</f>
        <v>0.47999999999999976</v>
      </c>
      <c r="S5" s="98"/>
      <c r="T5" s="98">
        <f>L5-L6</f>
        <v>0.45343749999999972</v>
      </c>
      <c r="U5" s="98">
        <f>M5-M6</f>
        <v>-2.6562500000000266E-2</v>
      </c>
      <c r="V5" s="98"/>
      <c r="W5" s="98">
        <f>L5-L7</f>
        <v>0.67031249999999964</v>
      </c>
      <c r="X5" s="98">
        <f>M5-M7</f>
        <v>-7.7187499999999964E-2</v>
      </c>
      <c r="Y5" s="98"/>
      <c r="Z5" s="98">
        <f>L5-L12</f>
        <v>-8.8750000000000329E-2</v>
      </c>
      <c r="AA5" s="98">
        <f>M5-M12</f>
        <v>-9.000000000000008E-2</v>
      </c>
    </row>
    <row r="6" spans="2:27" x14ac:dyDescent="0.35">
      <c r="B6" s="74" t="s">
        <v>21</v>
      </c>
      <c r="C6" s="75">
        <v>8</v>
      </c>
      <c r="D6" s="75">
        <v>53</v>
      </c>
      <c r="E6" s="76">
        <v>0.52</v>
      </c>
      <c r="F6" s="77">
        <f>Prices!$D$10</f>
        <v>70</v>
      </c>
      <c r="G6" s="77">
        <f>Prices!$D$8</f>
        <v>70</v>
      </c>
      <c r="H6" s="59"/>
      <c r="I6" s="74" t="s">
        <v>21</v>
      </c>
      <c r="J6" s="78">
        <f>SprgRations!N25</f>
        <v>3.15</v>
      </c>
      <c r="K6" s="78"/>
      <c r="L6" s="79">
        <f>SprgRations!N43</f>
        <v>1.2660625000000001</v>
      </c>
      <c r="M6" s="79">
        <f>SprgRations!N48</f>
        <v>1.2660625000000003</v>
      </c>
      <c r="N6" s="128">
        <v>0.84518749999999998</v>
      </c>
      <c r="O6" s="59"/>
      <c r="P6" s="99">
        <f>SprgRations!N48</f>
        <v>1.2660625000000003</v>
      </c>
      <c r="Q6" s="59"/>
      <c r="R6" s="98">
        <f>L6-M6</f>
        <v>0</v>
      </c>
      <c r="S6" s="98"/>
      <c r="T6" s="98">
        <f>L6-L7</f>
        <v>0.21687499999999993</v>
      </c>
      <c r="U6" s="98">
        <f>M6-M7</f>
        <v>-5.0624999999999698E-2</v>
      </c>
      <c r="V6" s="98"/>
      <c r="W6" s="98"/>
      <c r="X6" s="98"/>
      <c r="Y6" s="98"/>
      <c r="Z6" s="98">
        <f t="shared" ref="Z6:AA6" si="0">L6-L13</f>
        <v>-9.4687500000000258E-2</v>
      </c>
      <c r="AA6" s="98">
        <f t="shared" si="0"/>
        <v>-9.4687499999999813E-2</v>
      </c>
    </row>
    <row r="7" spans="2:27" x14ac:dyDescent="0.35">
      <c r="B7" s="74" t="s">
        <v>20</v>
      </c>
      <c r="C7" s="75">
        <v>6</v>
      </c>
      <c r="D7" s="75">
        <v>48</v>
      </c>
      <c r="E7" s="76">
        <v>0.47</v>
      </c>
      <c r="F7" s="77">
        <f>Prices!$D$11</f>
        <v>50</v>
      </c>
      <c r="G7" s="77">
        <f>Prices!$D$8</f>
        <v>70</v>
      </c>
      <c r="H7" s="59"/>
      <c r="I7" s="74" t="s">
        <v>20</v>
      </c>
      <c r="J7" s="78">
        <f>SprgRations!T25</f>
        <v>5.1499999999999995</v>
      </c>
      <c r="K7" s="78"/>
      <c r="L7" s="79">
        <f>SprgRations!T43</f>
        <v>1.0491875000000002</v>
      </c>
      <c r="M7" s="79">
        <f>SprgRations!T48</f>
        <v>1.3166875</v>
      </c>
      <c r="N7" s="128">
        <v>0.94474999999999998</v>
      </c>
      <c r="O7" s="59"/>
      <c r="P7" s="99">
        <f>SprgRations!T48</f>
        <v>1.3166875</v>
      </c>
      <c r="Q7" s="59"/>
      <c r="R7" s="98">
        <f>L7-M7</f>
        <v>-0.26749999999999985</v>
      </c>
      <c r="S7" s="98"/>
      <c r="T7" s="98"/>
      <c r="U7" s="98"/>
      <c r="V7" s="100"/>
      <c r="W7" s="98"/>
      <c r="X7" s="98"/>
      <c r="Y7" s="98"/>
      <c r="Z7" s="98">
        <f t="shared" ref="Z7" si="1">L7-L14</f>
        <v>-7.2812499999999947E-2</v>
      </c>
      <c r="AA7" s="98">
        <f>M7-M14</f>
        <v>-7.7812500000000062E-2</v>
      </c>
    </row>
    <row r="8" spans="2:27" x14ac:dyDescent="0.35">
      <c r="B8" s="80" t="s">
        <v>102</v>
      </c>
      <c r="C8" s="59"/>
      <c r="D8" s="59"/>
      <c r="E8" s="59"/>
      <c r="F8" s="59"/>
      <c r="G8" s="59"/>
      <c r="H8" s="59"/>
      <c r="I8" s="63"/>
      <c r="J8" s="63"/>
      <c r="K8" s="63"/>
      <c r="L8" s="63"/>
      <c r="M8" s="63"/>
      <c r="N8" s="129"/>
      <c r="O8" s="59"/>
      <c r="P8" s="99"/>
      <c r="Q8" s="59"/>
      <c r="R8" s="100"/>
      <c r="S8" s="100"/>
      <c r="T8" s="100"/>
      <c r="U8" s="100"/>
      <c r="V8" s="100"/>
      <c r="W8" s="100"/>
      <c r="X8" s="100"/>
      <c r="Y8" s="100"/>
    </row>
    <row r="9" spans="2:27" x14ac:dyDescent="0.35">
      <c r="B9" s="81" t="s">
        <v>119</v>
      </c>
      <c r="C9" s="80"/>
      <c r="D9" s="101">
        <f>AVERAGE(SprgRations!B59,FallRations!B59)</f>
        <v>7.3523743257820934E-2</v>
      </c>
      <c r="E9" s="80"/>
      <c r="F9" s="80"/>
      <c r="G9" s="80"/>
      <c r="H9" s="59"/>
      <c r="I9" s="65" t="s">
        <v>92</v>
      </c>
      <c r="J9" s="66"/>
      <c r="K9" s="66"/>
      <c r="L9" s="66"/>
      <c r="M9" s="66"/>
      <c r="N9" s="130"/>
      <c r="O9" s="59"/>
      <c r="P9" s="99"/>
      <c r="Q9" s="59"/>
      <c r="R9" s="100"/>
      <c r="S9" s="100"/>
      <c r="T9" s="100"/>
      <c r="U9" s="100"/>
      <c r="V9" s="100"/>
      <c r="W9" s="100"/>
      <c r="X9" s="100"/>
      <c r="Y9" s="100"/>
    </row>
    <row r="10" spans="2:27" x14ac:dyDescent="0.35">
      <c r="B10" s="59"/>
      <c r="C10" s="59"/>
      <c r="D10" s="59"/>
      <c r="E10" s="59"/>
      <c r="F10" s="59"/>
      <c r="G10" s="59"/>
      <c r="H10" s="59"/>
      <c r="I10" s="68" t="s">
        <v>18</v>
      </c>
      <c r="J10" s="69" t="s">
        <v>51</v>
      </c>
      <c r="K10" s="69"/>
      <c r="L10" s="168" t="s">
        <v>125</v>
      </c>
      <c r="M10" s="168"/>
      <c r="N10" s="131"/>
      <c r="O10" s="59"/>
      <c r="P10" s="99"/>
      <c r="Q10" s="59"/>
      <c r="R10" s="100"/>
      <c r="S10" s="100"/>
      <c r="T10" s="100"/>
      <c r="U10" s="100"/>
      <c r="V10" s="100"/>
      <c r="W10" s="100"/>
      <c r="X10" s="100"/>
      <c r="Y10" s="100"/>
    </row>
    <row r="11" spans="2:27" x14ac:dyDescent="0.35">
      <c r="B11" s="59"/>
      <c r="C11" s="59"/>
      <c r="D11" s="59"/>
      <c r="E11" s="59"/>
      <c r="F11" s="59"/>
      <c r="G11" s="59"/>
      <c r="H11" s="59"/>
      <c r="I11" s="73" t="s">
        <v>19</v>
      </c>
      <c r="J11" s="73" t="s">
        <v>113</v>
      </c>
      <c r="K11" s="73"/>
      <c r="L11" s="73" t="s">
        <v>57</v>
      </c>
      <c r="M11" s="73" t="s">
        <v>116</v>
      </c>
      <c r="N11" s="127" t="str">
        <f>N4</f>
        <v>Raise hay VC</v>
      </c>
      <c r="O11" s="59"/>
      <c r="P11" s="99"/>
      <c r="Q11" s="59"/>
      <c r="R11" s="98">
        <f>L12-M12</f>
        <v>0.47875000000000001</v>
      </c>
      <c r="S11" s="98"/>
      <c r="T11" s="98">
        <f>L12-L13</f>
        <v>0.44749999999999979</v>
      </c>
      <c r="U11" s="98">
        <f>M12-M13</f>
        <v>-3.125E-2</v>
      </c>
      <c r="V11" s="98"/>
      <c r="W11" s="98">
        <f>L12-L14</f>
        <v>0.68625000000000003</v>
      </c>
      <c r="X11" s="98">
        <f>M12-M14</f>
        <v>-6.4999999999999947E-2</v>
      </c>
      <c r="Y11" s="98"/>
    </row>
    <row r="12" spans="2:27" x14ac:dyDescent="0.35">
      <c r="B12" s="59"/>
      <c r="C12" s="59"/>
      <c r="D12" s="59"/>
      <c r="E12" s="59"/>
      <c r="F12" s="59"/>
      <c r="G12" s="59"/>
      <c r="H12" s="59"/>
      <c r="I12" s="74" t="s">
        <v>22</v>
      </c>
      <c r="J12" s="78">
        <f>FallRations!J25</f>
        <v>2.75</v>
      </c>
      <c r="K12" s="78"/>
      <c r="L12" s="79">
        <f>FallRations!J43</f>
        <v>1.8082500000000001</v>
      </c>
      <c r="M12" s="79">
        <f>FallRations!J48</f>
        <v>1.3295000000000001</v>
      </c>
      <c r="N12" s="128">
        <v>0.8736250000000001</v>
      </c>
      <c r="O12" s="59"/>
      <c r="P12" s="99">
        <f>FallRations!J48</f>
        <v>1.3295000000000001</v>
      </c>
      <c r="Q12" s="59"/>
      <c r="R12" s="98">
        <f t="shared" ref="R12:R13" si="2">L13-M13</f>
        <v>0</v>
      </c>
      <c r="S12" s="98"/>
      <c r="T12" s="98">
        <f>L13-L14</f>
        <v>0.23875000000000024</v>
      </c>
      <c r="U12" s="98">
        <f>M13-M14</f>
        <v>-3.3749999999999947E-2</v>
      </c>
      <c r="V12" s="98"/>
      <c r="W12" s="98"/>
      <c r="X12" s="98"/>
      <c r="Y12" s="100"/>
    </row>
    <row r="13" spans="2:27" x14ac:dyDescent="0.35">
      <c r="B13" s="59"/>
      <c r="C13" s="59"/>
      <c r="D13" s="59"/>
      <c r="E13" s="59"/>
      <c r="F13" s="59"/>
      <c r="G13" s="59"/>
      <c r="H13" s="59"/>
      <c r="I13" s="74" t="s">
        <v>21</v>
      </c>
      <c r="J13" s="78">
        <f>FallRations!Q25</f>
        <v>4.7499999999999991</v>
      </c>
      <c r="K13" s="78"/>
      <c r="L13" s="79">
        <f>FallRations!Q43</f>
        <v>1.3607500000000003</v>
      </c>
      <c r="M13" s="79">
        <f>FallRations!Q48</f>
        <v>1.3607500000000001</v>
      </c>
      <c r="N13" s="128">
        <v>0.94987500000000002</v>
      </c>
      <c r="O13" s="59"/>
      <c r="P13" s="99">
        <f>FallRations!Q48</f>
        <v>1.3607500000000001</v>
      </c>
      <c r="Q13" s="59"/>
      <c r="R13" s="98">
        <f t="shared" si="2"/>
        <v>-0.27249999999999996</v>
      </c>
      <c r="S13" s="98"/>
      <c r="T13" s="98"/>
      <c r="U13" s="98"/>
      <c r="V13" s="100"/>
      <c r="W13" s="100"/>
      <c r="X13" s="100"/>
      <c r="Y13" s="100"/>
    </row>
    <row r="14" spans="2:27" x14ac:dyDescent="0.35">
      <c r="B14" s="59"/>
      <c r="C14" s="59"/>
      <c r="D14" s="59"/>
      <c r="E14" s="59"/>
      <c r="F14" s="59"/>
      <c r="G14" s="59"/>
      <c r="H14" s="59"/>
      <c r="I14" s="74" t="s">
        <v>20</v>
      </c>
      <c r="J14" s="78">
        <f>FallRations!W25</f>
        <v>6.2499999999999991</v>
      </c>
      <c r="K14" s="78"/>
      <c r="L14" s="79">
        <f>FallRations!W43</f>
        <v>1.1220000000000001</v>
      </c>
      <c r="M14" s="79">
        <f>FallRations!W48</f>
        <v>1.3945000000000001</v>
      </c>
      <c r="N14" s="128">
        <v>1.0333749999999999</v>
      </c>
      <c r="O14" s="59"/>
      <c r="P14" s="99">
        <f>FallRations!W48</f>
        <v>1.3945000000000001</v>
      </c>
      <c r="Q14" s="59"/>
      <c r="R14" s="59"/>
      <c r="S14" s="59"/>
      <c r="T14" s="59"/>
      <c r="U14" s="59"/>
      <c r="V14" s="59"/>
      <c r="W14" s="59"/>
      <c r="X14" s="59"/>
      <c r="Y14" s="59"/>
    </row>
    <row r="15" spans="2:27" x14ac:dyDescent="0.35">
      <c r="B15" s="59"/>
      <c r="C15" s="59"/>
      <c r="D15" s="59"/>
      <c r="E15" s="59"/>
      <c r="F15" s="59"/>
      <c r="G15" s="59"/>
      <c r="H15" s="59"/>
      <c r="I15" s="81" t="s">
        <v>56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2:27" x14ac:dyDescent="0.3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2:25" x14ac:dyDescent="0.35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2:25" x14ac:dyDescent="0.3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102"/>
      <c r="T18" s="59"/>
      <c r="U18" s="59"/>
      <c r="V18" s="59"/>
      <c r="W18" s="59"/>
      <c r="X18" s="59"/>
      <c r="Y18" s="59"/>
    </row>
    <row r="19" spans="2:25" x14ac:dyDescent="0.3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103" t="s">
        <v>122</v>
      </c>
      <c r="S19" s="104"/>
      <c r="T19" s="89"/>
      <c r="U19" s="59"/>
      <c r="V19" s="59"/>
      <c r="W19" s="59"/>
      <c r="X19" s="59"/>
      <c r="Y19" s="59"/>
    </row>
    <row r="20" spans="2:25" x14ac:dyDescent="0.35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73" t="s">
        <v>57</v>
      </c>
      <c r="S20" s="60"/>
      <c r="T20" s="73" t="s">
        <v>58</v>
      </c>
      <c r="U20" s="59"/>
      <c r="V20" s="59"/>
      <c r="W20" s="59"/>
      <c r="X20" s="59"/>
      <c r="Y20" s="59"/>
    </row>
    <row r="21" spans="2:25" x14ac:dyDescent="0.35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105">
        <f>($J5*$D$9)/L5</f>
        <v>8.337964486929389E-2</v>
      </c>
      <c r="S21" s="59"/>
      <c r="T21" s="105">
        <f>($J5*$D$9)/M5</f>
        <v>0.11566865619423221</v>
      </c>
      <c r="U21" s="59"/>
      <c r="V21" s="59"/>
      <c r="W21" s="59"/>
      <c r="X21" s="59"/>
      <c r="Y21" s="59"/>
    </row>
    <row r="22" spans="2:25" x14ac:dyDescent="0.35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105">
        <f>($J6*$D$9)/L6</f>
        <v>0.1829291928811855</v>
      </c>
      <c r="S22" s="59"/>
      <c r="T22" s="105">
        <f>($J6*$D$9)/M6</f>
        <v>0.18292919288118545</v>
      </c>
      <c r="U22" s="59"/>
      <c r="V22" s="59"/>
      <c r="W22" s="59"/>
      <c r="X22" s="59"/>
      <c r="Y22" s="59"/>
    </row>
    <row r="23" spans="2:25" x14ac:dyDescent="0.3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105">
        <f>($J7*$D$9)/L7</f>
        <v>0.36089571957136141</v>
      </c>
      <c r="S23" s="59"/>
      <c r="T23" s="105">
        <f>($J7*$D$9)/M7</f>
        <v>0.28757566072266788</v>
      </c>
      <c r="U23" s="59"/>
      <c r="V23" s="59"/>
      <c r="W23" s="59"/>
      <c r="X23" s="59"/>
      <c r="Y23" s="59"/>
    </row>
    <row r="24" spans="2:25" x14ac:dyDescent="0.3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</sheetData>
  <sheetProtection algorithmName="SHA-512" hashValue="D+OSzngm9h7PfhKGWxvL1gJOMfAGR39ygJI44Y8y3Q0bZB0HaSBAl5djPoK5Re6OjCmzArm7ZliKQWEPRZNpVw==" saltValue="R1VnLZVweVgTB8UcBAmZBQ==" spinCount="100000" sheet="1" selectLockedCells="1"/>
  <mergeCells count="5">
    <mergeCell ref="T3:U3"/>
    <mergeCell ref="Z3:AA3"/>
    <mergeCell ref="W3:X3"/>
    <mergeCell ref="L3:M3"/>
    <mergeCell ref="L10:M10"/>
  </mergeCells>
  <pageMargins left="0.7" right="0.7" top="0.75" bottom="0.75" header="0.3" footer="0.3"/>
  <pageSetup orientation="portrait" horizontalDpi="4294967295" verticalDpi="4294967295" r:id="rId1"/>
  <ignoredErrors>
    <ignoredError sqref="J5:J7 J12:J14 L5:L7 L12:L14 M5:M7 M13:M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9"/>
  <sheetViews>
    <sheetView showGridLines="0" workbookViewId="0">
      <selection activeCell="B1" sqref="B1"/>
    </sheetView>
  </sheetViews>
  <sheetFormatPr defaultRowHeight="14.5" x14ac:dyDescent="0.35"/>
  <cols>
    <col min="2" max="3" width="9.54296875" customWidth="1"/>
    <col min="4" max="4" width="8" customWidth="1"/>
    <col min="5" max="5" width="8.81640625" customWidth="1"/>
    <col min="6" max="6" width="2.54296875" customWidth="1"/>
    <col min="7" max="7" width="10.54296875" customWidth="1"/>
    <col min="8" max="8" width="11.36328125" customWidth="1"/>
    <col min="10" max="13" width="10.54296875" customWidth="1"/>
  </cols>
  <sheetData>
    <row r="1" spans="2:8" x14ac:dyDescent="0.35">
      <c r="B1" s="52"/>
      <c r="C1" s="53"/>
      <c r="D1" s="53"/>
      <c r="E1" s="53"/>
      <c r="F1" s="53"/>
      <c r="G1" s="53"/>
      <c r="H1" s="53"/>
    </row>
    <row r="2" spans="2:8" x14ac:dyDescent="0.35">
      <c r="B2" s="106"/>
      <c r="C2" s="107"/>
      <c r="D2" s="108"/>
      <c r="E2" s="107"/>
      <c r="F2" s="109"/>
      <c r="G2" s="169" t="s">
        <v>89</v>
      </c>
      <c r="H2" s="169"/>
    </row>
    <row r="3" spans="2:8" x14ac:dyDescent="0.35">
      <c r="B3" s="106" t="s">
        <v>18</v>
      </c>
      <c r="C3" s="106" t="s">
        <v>107</v>
      </c>
      <c r="D3" s="106" t="s">
        <v>106</v>
      </c>
      <c r="E3" s="106" t="s">
        <v>104</v>
      </c>
      <c r="F3" s="110"/>
      <c r="G3" s="111" t="s">
        <v>86</v>
      </c>
      <c r="H3" s="111" t="s">
        <v>105</v>
      </c>
    </row>
    <row r="4" spans="2:8" x14ac:dyDescent="0.35">
      <c r="B4" s="112" t="s">
        <v>94</v>
      </c>
      <c r="C4" s="113" t="s">
        <v>96</v>
      </c>
      <c r="D4" s="114" t="s">
        <v>96</v>
      </c>
      <c r="E4" s="113" t="s">
        <v>88</v>
      </c>
      <c r="F4" s="115"/>
      <c r="G4" s="116" t="s">
        <v>90</v>
      </c>
      <c r="H4" s="116" t="s">
        <v>90</v>
      </c>
    </row>
    <row r="5" spans="2:8" ht="20.149999999999999" customHeight="1" x14ac:dyDescent="0.35">
      <c r="B5" s="117" t="s">
        <v>22</v>
      </c>
      <c r="C5" s="118">
        <f>Tables!C5</f>
        <v>10</v>
      </c>
      <c r="D5" s="118">
        <f>Tables!D5</f>
        <v>58</v>
      </c>
      <c r="E5" s="119">
        <f>Tables!E5</f>
        <v>0.56000000000000005</v>
      </c>
      <c r="F5" s="118"/>
      <c r="G5" s="118">
        <f>Tables!F5</f>
        <v>100</v>
      </c>
      <c r="H5" s="118">
        <f>Tables!G5</f>
        <v>70</v>
      </c>
    </row>
    <row r="6" spans="2:8" ht="20.149999999999999" customHeight="1" x14ac:dyDescent="0.35">
      <c r="B6" s="120" t="s">
        <v>21</v>
      </c>
      <c r="C6" s="121">
        <f>Tables!C6</f>
        <v>8</v>
      </c>
      <c r="D6" s="121">
        <f>Tables!D6</f>
        <v>53</v>
      </c>
      <c r="E6" s="122">
        <f>Tables!E6</f>
        <v>0.52</v>
      </c>
      <c r="F6" s="122"/>
      <c r="G6" s="121">
        <f>Tables!F6</f>
        <v>70</v>
      </c>
      <c r="H6" s="121">
        <f>Tables!G6</f>
        <v>70</v>
      </c>
    </row>
    <row r="7" spans="2:8" ht="20.149999999999999" customHeight="1" x14ac:dyDescent="0.35">
      <c r="B7" s="117" t="s">
        <v>20</v>
      </c>
      <c r="C7" s="118">
        <f>Tables!C7</f>
        <v>6</v>
      </c>
      <c r="D7" s="118">
        <f>Tables!D7</f>
        <v>48</v>
      </c>
      <c r="E7" s="119">
        <f>Tables!E7</f>
        <v>0.47</v>
      </c>
      <c r="F7" s="122"/>
      <c r="G7" s="118">
        <f>Tables!F7</f>
        <v>50</v>
      </c>
      <c r="H7" s="118">
        <f>Tables!G7</f>
        <v>70</v>
      </c>
    </row>
    <row r="8" spans="2:8" x14ac:dyDescent="0.35">
      <c r="B8" s="80" t="s">
        <v>108</v>
      </c>
      <c r="C8" s="59"/>
      <c r="D8" s="59"/>
      <c r="E8" s="59"/>
      <c r="F8" s="59"/>
      <c r="G8" s="59"/>
      <c r="H8" s="59"/>
    </row>
    <row r="9" spans="2:8" x14ac:dyDescent="0.35">
      <c r="B9" s="81" t="s">
        <v>109</v>
      </c>
      <c r="C9" s="59"/>
      <c r="D9" s="59"/>
      <c r="E9" s="59"/>
      <c r="F9" s="59"/>
      <c r="G9" s="59"/>
      <c r="H9" s="59"/>
    </row>
  </sheetData>
  <sheetProtection algorithmName="SHA-512" hashValue="k7c1ZX5SNt0jwedOhCD97+8aWcNryQqomMtflSN6LKv2nsj9EPsFV4CS9mX/nRgrHeOpTGINCRh5bXhZ0BNrMA==" saltValue="om6YfSOtyvFfikYMloKwLg==" spinCount="100000" sheet="1" selectLockedCells="1"/>
  <mergeCells count="1">
    <mergeCell ref="G2:H2"/>
  </mergeCells>
  <pageMargins left="0.7" right="0.7" top="0.75" bottom="0.75" header="0.3" footer="0.3"/>
  <pageSetup orientation="portrait" horizontalDpi="4294967295" verticalDpi="4294967295" r:id="rId1"/>
  <ignoredErrors>
    <ignoredError sqref="C5:E5 G5:H5 C6:E6 G6:H6 C7:E7 G7:H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"/>
  <sheetViews>
    <sheetView showGridLines="0" workbookViewId="0"/>
  </sheetViews>
  <sheetFormatPr defaultRowHeight="14.5" x14ac:dyDescent="0.35"/>
  <cols>
    <col min="1" max="1" width="8" customWidth="1"/>
    <col min="2" max="2" width="7.54296875" hidden="1" customWidth="1"/>
    <col min="3" max="3" width="11.36328125" customWidth="1"/>
    <col min="4" max="4" width="13" customWidth="1"/>
    <col min="5" max="5" width="3" customWidth="1"/>
    <col min="6" max="7" width="14.54296875" customWidth="1"/>
  </cols>
  <sheetData>
    <row r="1" spans="1:16" x14ac:dyDescent="0.35">
      <c r="A1" s="59"/>
      <c r="B1" s="59"/>
      <c r="C1" s="59"/>
      <c r="D1" s="59"/>
      <c r="E1" s="59"/>
      <c r="F1" s="59"/>
      <c r="G1" s="59"/>
      <c r="H1" s="59"/>
    </row>
    <row r="2" spans="1:16" ht="18.5" x14ac:dyDescent="0.45">
      <c r="A2" s="59"/>
      <c r="B2" s="59"/>
      <c r="C2" s="59"/>
      <c r="D2" s="132"/>
      <c r="E2" s="140"/>
      <c r="F2" s="133"/>
      <c r="G2" s="133"/>
      <c r="H2" s="59"/>
      <c r="K2" s="161"/>
      <c r="L2" s="161"/>
      <c r="M2" s="161"/>
      <c r="N2" s="161"/>
      <c r="O2" s="161"/>
      <c r="P2" s="161"/>
    </row>
    <row r="3" spans="1:16" ht="18" customHeight="1" x14ac:dyDescent="0.35">
      <c r="A3" s="172" t="s">
        <v>112</v>
      </c>
      <c r="B3" s="136" t="s">
        <v>110</v>
      </c>
      <c r="C3" s="136" t="s">
        <v>18</v>
      </c>
      <c r="D3" s="136" t="s">
        <v>51</v>
      </c>
      <c r="E3" s="136"/>
      <c r="F3" s="171" t="s">
        <v>126</v>
      </c>
      <c r="G3" s="171"/>
      <c r="H3" s="59"/>
      <c r="K3" s="162"/>
      <c r="L3" s="162"/>
      <c r="M3" s="162"/>
      <c r="N3" s="162"/>
      <c r="O3" s="170" t="str">
        <f>'Hay info'!G2</f>
        <v>Hay price</v>
      </c>
      <c r="P3" s="170"/>
    </row>
    <row r="4" spans="1:16" ht="18" customHeight="1" x14ac:dyDescent="0.35">
      <c r="A4" s="173"/>
      <c r="B4" s="133" t="s">
        <v>111</v>
      </c>
      <c r="C4" s="133" t="s">
        <v>19</v>
      </c>
      <c r="D4" s="133" t="s">
        <v>131</v>
      </c>
      <c r="E4" s="141"/>
      <c r="F4" s="133" t="s">
        <v>57</v>
      </c>
      <c r="G4" s="133" t="s">
        <v>58</v>
      </c>
      <c r="H4" s="59"/>
      <c r="K4" s="163" t="str">
        <f>'Hay info'!C3</f>
        <v>CP</v>
      </c>
      <c r="L4" s="163" t="str">
        <f>'Hay info'!D3</f>
        <v>TDN</v>
      </c>
      <c r="M4" s="162"/>
      <c r="N4" s="163" t="str">
        <f>'Hay info'!E3</f>
        <v>NEm</v>
      </c>
      <c r="O4" s="163" t="str">
        <f>'Hay info'!G3</f>
        <v>Buy</v>
      </c>
      <c r="P4" s="163" t="str">
        <f>'Hay info'!H3</f>
        <v>Raise</v>
      </c>
    </row>
    <row r="5" spans="1:16" ht="18" customHeight="1" x14ac:dyDescent="0.35">
      <c r="A5" s="173"/>
      <c r="B5" s="137">
        <v>1</v>
      </c>
      <c r="C5" s="137" t="s">
        <v>22</v>
      </c>
      <c r="D5" s="138">
        <f>Tables!J5</f>
        <v>1.9500000000000002</v>
      </c>
      <c r="E5" s="142"/>
      <c r="F5" s="139">
        <f>Tables!L5</f>
        <v>1.7194999999999998</v>
      </c>
      <c r="G5" s="139">
        <f>Tables!M5</f>
        <v>1.2395</v>
      </c>
      <c r="H5" s="59"/>
      <c r="K5" s="164" t="str">
        <f>'Hay info'!C4</f>
        <v>%</v>
      </c>
      <c r="L5" s="164" t="str">
        <f>'Hay info'!D4</f>
        <v>%</v>
      </c>
      <c r="M5" s="165"/>
      <c r="N5" s="164" t="str">
        <f>'Hay info'!E4</f>
        <v>Mcal/lb</v>
      </c>
      <c r="O5" s="164" t="str">
        <f>'Hay info'!G4</f>
        <v>$/ton</v>
      </c>
      <c r="P5" s="164" t="str">
        <f>'Hay info'!H4</f>
        <v>$/ton</v>
      </c>
    </row>
    <row r="6" spans="1:16" ht="18" customHeight="1" x14ac:dyDescent="0.35">
      <c r="A6" s="173"/>
      <c r="B6" s="137">
        <v>2</v>
      </c>
      <c r="C6" s="137" t="s">
        <v>21</v>
      </c>
      <c r="D6" s="138">
        <f>Tables!J6</f>
        <v>3.15</v>
      </c>
      <c r="E6" s="142"/>
      <c r="F6" s="139">
        <f>Tables!L6</f>
        <v>1.2660625000000001</v>
      </c>
      <c r="G6" s="139">
        <f>Tables!M6</f>
        <v>1.2660625000000003</v>
      </c>
      <c r="H6" s="59"/>
      <c r="K6" s="166">
        <f>'Hay info'!C5</f>
        <v>10</v>
      </c>
      <c r="L6" s="166">
        <f>'Hay info'!D5</f>
        <v>58</v>
      </c>
      <c r="M6" s="161"/>
      <c r="N6" s="166">
        <f>'Hay info'!E5</f>
        <v>0.56000000000000005</v>
      </c>
      <c r="O6" s="166">
        <f>'Hay info'!G5</f>
        <v>100</v>
      </c>
      <c r="P6" s="166">
        <f>'Hay info'!H5</f>
        <v>70</v>
      </c>
    </row>
    <row r="7" spans="1:16" ht="18" customHeight="1" x14ac:dyDescent="0.35">
      <c r="A7" s="174"/>
      <c r="B7" s="137">
        <v>3</v>
      </c>
      <c r="C7" s="137" t="s">
        <v>20</v>
      </c>
      <c r="D7" s="138">
        <f>Tables!J7</f>
        <v>5.1499999999999995</v>
      </c>
      <c r="E7" s="143"/>
      <c r="F7" s="139">
        <f>Tables!L7</f>
        <v>1.0491875000000002</v>
      </c>
      <c r="G7" s="139">
        <f>Tables!M7</f>
        <v>1.3166875</v>
      </c>
      <c r="H7" s="59"/>
      <c r="K7" s="166">
        <f>'Hay info'!C6</f>
        <v>8</v>
      </c>
      <c r="L7" s="166">
        <f>'Hay info'!D6</f>
        <v>53</v>
      </c>
      <c r="M7" s="161"/>
      <c r="N7" s="166">
        <f>'Hay info'!E6</f>
        <v>0.52</v>
      </c>
      <c r="O7" s="166">
        <f>'Hay info'!G6</f>
        <v>70</v>
      </c>
      <c r="P7" s="166">
        <f>'Hay info'!H6</f>
        <v>70</v>
      </c>
    </row>
    <row r="8" spans="1:16" ht="18" customHeight="1" x14ac:dyDescent="0.35">
      <c r="A8" s="123"/>
      <c r="B8" s="124"/>
      <c r="C8" s="124"/>
      <c r="D8" s="125"/>
      <c r="E8" s="125"/>
      <c r="F8" s="126"/>
      <c r="G8" s="126"/>
      <c r="H8" s="59"/>
      <c r="K8" s="166">
        <f>'Hay info'!C7</f>
        <v>6</v>
      </c>
      <c r="L8" s="166">
        <f>'Hay info'!D7</f>
        <v>48</v>
      </c>
      <c r="M8" s="161"/>
      <c r="N8" s="166">
        <f>'Hay info'!E7</f>
        <v>0.47</v>
      </c>
      <c r="O8" s="166">
        <f>'Hay info'!G7</f>
        <v>50</v>
      </c>
      <c r="P8" s="166">
        <f>'Hay info'!H7</f>
        <v>70</v>
      </c>
    </row>
    <row r="9" spans="1:16" ht="18" customHeight="1" x14ac:dyDescent="0.35">
      <c r="A9" s="175" t="s">
        <v>132</v>
      </c>
      <c r="B9" s="136" t="s">
        <v>110</v>
      </c>
      <c r="C9" s="136" t="s">
        <v>18</v>
      </c>
      <c r="D9" s="136" t="s">
        <v>51</v>
      </c>
      <c r="E9" s="136"/>
      <c r="F9" s="171" t="s">
        <v>127</v>
      </c>
      <c r="G9" s="171"/>
      <c r="H9" s="59"/>
      <c r="K9" s="161"/>
      <c r="L9" s="161"/>
      <c r="M9" s="161"/>
      <c r="N9" s="161"/>
      <c r="O9" s="161"/>
      <c r="P9" s="161"/>
    </row>
    <row r="10" spans="1:16" ht="18" customHeight="1" x14ac:dyDescent="0.35">
      <c r="A10" s="176"/>
      <c r="B10" s="133" t="s">
        <v>111</v>
      </c>
      <c r="C10" s="133" t="s">
        <v>19</v>
      </c>
      <c r="D10" s="133" t="s">
        <v>131</v>
      </c>
      <c r="E10" s="141"/>
      <c r="F10" s="133" t="s">
        <v>57</v>
      </c>
      <c r="G10" s="133" t="s">
        <v>58</v>
      </c>
      <c r="H10" s="59"/>
    </row>
    <row r="11" spans="1:16" ht="18" customHeight="1" x14ac:dyDescent="0.35">
      <c r="A11" s="176"/>
      <c r="B11" s="137">
        <v>4</v>
      </c>
      <c r="C11" s="137" t="s">
        <v>22</v>
      </c>
      <c r="D11" s="138">
        <f>Tables!J12</f>
        <v>2.75</v>
      </c>
      <c r="E11" s="142"/>
      <c r="F11" s="139">
        <f>Tables!L12</f>
        <v>1.8082500000000001</v>
      </c>
      <c r="G11" s="139">
        <f>Tables!M12</f>
        <v>1.3295000000000001</v>
      </c>
      <c r="H11" s="59"/>
    </row>
    <row r="12" spans="1:16" ht="18" customHeight="1" x14ac:dyDescent="0.35">
      <c r="A12" s="176"/>
      <c r="B12" s="137">
        <v>5</v>
      </c>
      <c r="C12" s="137" t="s">
        <v>21</v>
      </c>
      <c r="D12" s="138">
        <f>Tables!J13</f>
        <v>4.7499999999999991</v>
      </c>
      <c r="E12" s="142"/>
      <c r="F12" s="139">
        <f>Tables!L13</f>
        <v>1.3607500000000003</v>
      </c>
      <c r="G12" s="139">
        <f>Tables!M13</f>
        <v>1.3607500000000001</v>
      </c>
      <c r="H12" s="59"/>
    </row>
    <row r="13" spans="1:16" ht="18" customHeight="1" x14ac:dyDescent="0.35">
      <c r="A13" s="177"/>
      <c r="B13" s="137">
        <v>6</v>
      </c>
      <c r="C13" s="137" t="s">
        <v>20</v>
      </c>
      <c r="D13" s="138">
        <f>Tables!J14</f>
        <v>6.2499999999999991</v>
      </c>
      <c r="E13" s="143"/>
      <c r="F13" s="139">
        <f>Tables!L14</f>
        <v>1.1220000000000001</v>
      </c>
      <c r="G13" s="139">
        <f>Tables!M14</f>
        <v>1.3945000000000001</v>
      </c>
      <c r="H13" s="59"/>
    </row>
    <row r="14" spans="1:16" ht="18" customHeight="1" x14ac:dyDescent="0.35">
      <c r="A14" s="59"/>
      <c r="B14" s="81" t="s">
        <v>128</v>
      </c>
      <c r="C14" s="59"/>
      <c r="D14" s="59"/>
      <c r="E14" s="59"/>
      <c r="F14" s="59"/>
      <c r="G14" s="59"/>
      <c r="H14" s="59"/>
    </row>
    <row r="15" spans="1:16" x14ac:dyDescent="0.35">
      <c r="A15" s="59"/>
      <c r="B15" s="59"/>
      <c r="C15" s="59"/>
      <c r="D15" s="59"/>
      <c r="E15" s="59"/>
      <c r="F15" s="59"/>
      <c r="G15" s="59"/>
      <c r="H15" s="59"/>
    </row>
    <row r="16" spans="1:16" x14ac:dyDescent="0.35">
      <c r="A16" s="59"/>
      <c r="B16" s="134"/>
    </row>
    <row r="17" spans="1:2" x14ac:dyDescent="0.35">
      <c r="A17" s="59"/>
      <c r="B17" s="134" t="str">
        <f>'Hay info'!B3</f>
        <v>Hay</v>
      </c>
    </row>
    <row r="18" spans="1:2" x14ac:dyDescent="0.35">
      <c r="A18" s="59"/>
      <c r="B18" s="135" t="str">
        <f>'Hay info'!B4</f>
        <v>Grade</v>
      </c>
    </row>
    <row r="19" spans="1:2" x14ac:dyDescent="0.35">
      <c r="A19" s="59"/>
      <c r="B19" s="59" t="str">
        <f>'Hay info'!B5</f>
        <v>Good</v>
      </c>
    </row>
    <row r="20" spans="1:2" x14ac:dyDescent="0.35">
      <c r="A20" s="59"/>
      <c r="B20" s="59" t="str">
        <f>'Hay info'!B6</f>
        <v>Fair</v>
      </c>
    </row>
    <row r="21" spans="1:2" x14ac:dyDescent="0.35">
      <c r="A21" s="59"/>
      <c r="B21" s="59" t="str">
        <f>'Hay info'!B7</f>
        <v>Poor</v>
      </c>
    </row>
  </sheetData>
  <sheetProtection algorithmName="SHA-512" hashValue="uwFbAfFCt5TiDIPesUXuF1MRSDIIcnYpOuiRchR2f+XDkqv4g9uM5DosP6GFMlzrpYLQZ3LWWSuDwGTLXKCJiw==" saltValue="lUuanDBcvaS+MJzj3S49eA==" spinCount="100000" sheet="1" selectLockedCells="1"/>
  <mergeCells count="5">
    <mergeCell ref="O3:P3"/>
    <mergeCell ref="F3:G3"/>
    <mergeCell ref="A3:A7"/>
    <mergeCell ref="A9:A13"/>
    <mergeCell ref="F9:G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Prices</vt:lpstr>
      <vt:lpstr>SprgRations</vt:lpstr>
      <vt:lpstr>FallRations</vt:lpstr>
      <vt:lpstr>Tables</vt:lpstr>
      <vt:lpstr>Hay info</vt:lpstr>
      <vt:lpstr>Diet Cost Summary</vt:lpstr>
      <vt:lpstr>FallRations!Print_Titles</vt:lpstr>
      <vt:lpstr>SprgRations!Print_Titles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Extension</dc:creator>
  <cp:lastModifiedBy>Schmitz, Eugene G.</cp:lastModifiedBy>
  <cp:lastPrinted>2020-09-21T15:17:38Z</cp:lastPrinted>
  <dcterms:created xsi:type="dcterms:W3CDTF">2013-11-18T21:00:42Z</dcterms:created>
  <dcterms:modified xsi:type="dcterms:W3CDTF">2020-12-21T19:41:22Z</dcterms:modified>
</cp:coreProperties>
</file>